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9BB96F8F-3E68-4ABE-BC68-66C17CB594DC}" xr6:coauthVersionLast="45" xr6:coauthVersionMax="45" xr10:uidLastSave="{00000000-0000-0000-0000-000000000000}"/>
  <bookViews>
    <workbookView xWindow="-98" yWindow="-98" windowWidth="19396" windowHeight="12196" xr2:uid="{00000000-000D-0000-FFFF-FFFF00000000}"/>
  </bookViews>
  <sheets>
    <sheet name="Table S1" sheetId="2" r:id="rId1"/>
    <sheet name="Table S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2" i="3" l="1"/>
  <c r="F17" i="3"/>
  <c r="F16" i="3"/>
  <c r="E16" i="3"/>
  <c r="F15" i="3"/>
  <c r="E15" i="3"/>
  <c r="F14" i="3"/>
  <c r="E13" i="3"/>
  <c r="F12" i="3"/>
  <c r="E12" i="3"/>
  <c r="E8" i="3"/>
  <c r="F7" i="3"/>
  <c r="E7" i="3"/>
  <c r="F6" i="3"/>
  <c r="E6" i="3"/>
  <c r="F5" i="3"/>
  <c r="E5" i="3"/>
</calcChain>
</file>

<file path=xl/sharedStrings.xml><?xml version="1.0" encoding="utf-8"?>
<sst xmlns="http://schemas.openxmlformats.org/spreadsheetml/2006/main" count="289" uniqueCount="142">
  <si>
    <t>No.</t>
  </si>
  <si>
    <t>Well ID</t>
  </si>
  <si>
    <r>
      <t xml:space="preserve">T, </t>
    </r>
    <r>
      <rPr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>C</t>
    </r>
  </si>
  <si>
    <t>pH</t>
  </si>
  <si>
    <r>
      <t>Fe</t>
    </r>
    <r>
      <rPr>
        <vertAlign val="superscript"/>
        <sz val="9"/>
        <color theme="1"/>
        <rFont val="Calibri"/>
        <family val="2"/>
        <scheme val="minor"/>
      </rPr>
      <t>2+</t>
    </r>
    <r>
      <rPr>
        <sz val="9"/>
        <color theme="1"/>
        <rFont val="Calibri"/>
        <family val="2"/>
        <scheme val="minor"/>
      </rPr>
      <t>, mg L</t>
    </r>
    <r>
      <rPr>
        <vertAlign val="superscript"/>
        <sz val="9"/>
        <color theme="1"/>
        <rFont val="Calibri"/>
        <family val="2"/>
        <scheme val="minor"/>
      </rPr>
      <t>-1</t>
    </r>
  </si>
  <si>
    <r>
      <t>K</t>
    </r>
    <r>
      <rPr>
        <vertAlign val="superscript"/>
        <sz val="9"/>
        <color theme="1"/>
        <rFont val="Calibri"/>
        <family val="2"/>
        <scheme val="minor"/>
      </rPr>
      <t>+</t>
    </r>
    <r>
      <rPr>
        <sz val="9"/>
        <color theme="1"/>
        <rFont val="Calibri"/>
        <family val="2"/>
        <scheme val="minor"/>
      </rPr>
      <t>, mg L</t>
    </r>
    <r>
      <rPr>
        <vertAlign val="superscript"/>
        <sz val="9"/>
        <color theme="1"/>
        <rFont val="Calibri"/>
        <family val="2"/>
        <scheme val="minor"/>
      </rPr>
      <t>-1</t>
    </r>
  </si>
  <si>
    <t>OB-01</t>
  </si>
  <si>
    <t>OB-02</t>
  </si>
  <si>
    <t>OB-04</t>
  </si>
  <si>
    <t>ND</t>
  </si>
  <si>
    <t>OB-06</t>
  </si>
  <si>
    <t>OB-07</t>
  </si>
  <si>
    <t>OB-08</t>
  </si>
  <si>
    <t>OB-09</t>
  </si>
  <si>
    <t>OB-10</t>
  </si>
  <si>
    <t>OB-11</t>
  </si>
  <si>
    <t>OB-12</t>
  </si>
  <si>
    <t>OB-13</t>
  </si>
  <si>
    <t>OB-14</t>
  </si>
  <si>
    <t>OB-15</t>
  </si>
  <si>
    <t>OB-16</t>
  </si>
  <si>
    <t>Q223n</t>
  </si>
  <si>
    <t>Q224a</t>
  </si>
  <si>
    <t>Q225a</t>
  </si>
  <si>
    <t>Q226a</t>
  </si>
  <si>
    <t>Q226n</t>
  </si>
  <si>
    <t>Q92</t>
  </si>
  <si>
    <t>Q92a</t>
  </si>
  <si>
    <t>Q108b</t>
  </si>
  <si>
    <t>Q109</t>
  </si>
  <si>
    <t>Q109a</t>
  </si>
  <si>
    <t>Q110a</t>
  </si>
  <si>
    <t>Q221a</t>
  </si>
  <si>
    <t>Q221n</t>
  </si>
  <si>
    <t>Q222b</t>
  </si>
  <si>
    <t>Q227a</t>
  </si>
  <si>
    <t>Q228a</t>
  </si>
  <si>
    <t>Q229a</t>
  </si>
  <si>
    <t>Q229n</t>
  </si>
  <si>
    <t>NM2</t>
  </si>
  <si>
    <t>GV01</t>
  </si>
  <si>
    <t>Depth,m</t>
  </si>
  <si>
    <t>bgs*</t>
  </si>
  <si>
    <t>Aquifer</t>
  </si>
  <si>
    <t>qh</t>
  </si>
  <si>
    <t>qp</t>
  </si>
  <si>
    <t>n</t>
  </si>
  <si>
    <t>t</t>
  </si>
  <si>
    <t>Depth, m</t>
  </si>
  <si>
    <t>Rainy season (Aug-11)</t>
  </si>
  <si>
    <t>Dry season (Mar-12)</t>
  </si>
  <si>
    <t>GV-01</t>
  </si>
  <si>
    <r>
      <t>2.03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0.34</t>
    </r>
  </si>
  <si>
    <t>modern</t>
  </si>
  <si>
    <r>
      <t>3.14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0.42</t>
    </r>
  </si>
  <si>
    <r>
      <t>2.97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0.37</t>
    </r>
  </si>
  <si>
    <r>
      <t>2.73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0.32</t>
    </r>
  </si>
  <si>
    <t>2.06±0.37</t>
  </si>
  <si>
    <t>2.63±0.36</t>
  </si>
  <si>
    <r>
      <t>3.10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0.33</t>
    </r>
  </si>
  <si>
    <r>
      <t>2.60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0.33</t>
    </r>
  </si>
  <si>
    <t>1.89±0.46</t>
  </si>
  <si>
    <t>2.55±0.37</t>
  </si>
  <si>
    <r>
      <t>2.83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0.26</t>
    </r>
  </si>
  <si>
    <t>2.31±0.41</t>
  </si>
  <si>
    <t>2.03±0.36</t>
  </si>
  <si>
    <t xml:space="preserve">modern </t>
  </si>
  <si>
    <t>1.93±0.43</t>
  </si>
  <si>
    <t>2.02±0.37</t>
  </si>
  <si>
    <t>2.04±0.32</t>
  </si>
  <si>
    <t>2.52±0.33</t>
  </si>
  <si>
    <t>ND02-1</t>
  </si>
  <si>
    <t>2.31±0.38</t>
  </si>
  <si>
    <r>
      <t>41.6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1.7</t>
    </r>
  </si>
  <si>
    <r>
      <t xml:space="preserve">5900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250</t>
    </r>
  </si>
  <si>
    <r>
      <t>28.3</t>
    </r>
    <r>
      <rPr>
        <sz val="9"/>
        <color theme="1"/>
        <rFont val="Calibri"/>
        <family val="2"/>
        <charset val="163"/>
      </rPr>
      <t>±2.5</t>
    </r>
  </si>
  <si>
    <r>
      <t xml:space="preserve">9100 </t>
    </r>
    <r>
      <rPr>
        <sz val="9"/>
        <color theme="1"/>
        <rFont val="Calibri"/>
        <family val="2"/>
        <charset val="163"/>
      </rPr>
      <t>± 800</t>
    </r>
  </si>
  <si>
    <r>
      <t>27.0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2.2</t>
    </r>
  </si>
  <si>
    <r>
      <t xml:space="preserve">9500 </t>
    </r>
    <r>
      <rPr>
        <sz val="9"/>
        <color theme="1"/>
        <rFont val="Calibri"/>
        <family val="2"/>
        <charset val="163"/>
      </rPr>
      <t>± 750</t>
    </r>
  </si>
  <si>
    <r>
      <t>23.3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3.2</t>
    </r>
  </si>
  <si>
    <r>
      <t xml:space="preserve">9700 </t>
    </r>
    <r>
      <rPr>
        <sz val="9"/>
        <color theme="1"/>
        <rFont val="Calibri"/>
        <family val="2"/>
        <charset val="163"/>
      </rPr>
      <t>± 1300</t>
    </r>
  </si>
  <si>
    <r>
      <t>21.8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2.2</t>
    </r>
  </si>
  <si>
    <r>
      <t xml:space="preserve">10200 </t>
    </r>
    <r>
      <rPr>
        <sz val="9"/>
        <color theme="1"/>
        <rFont val="Calibri"/>
        <family val="2"/>
        <charset val="163"/>
      </rPr>
      <t>± 1000</t>
    </r>
  </si>
  <si>
    <r>
      <t>15.8</t>
    </r>
    <r>
      <rPr>
        <sz val="9"/>
        <color theme="1"/>
        <rFont val="Calibri"/>
        <family val="2"/>
        <charset val="163"/>
      </rPr>
      <t>±2</t>
    </r>
    <r>
      <rPr>
        <sz val="9"/>
        <color theme="1"/>
        <rFont val="Calibri"/>
        <family val="2"/>
      </rPr>
      <t>.6</t>
    </r>
  </si>
  <si>
    <r>
      <t xml:space="preserve">12900 </t>
    </r>
    <r>
      <rPr>
        <sz val="9"/>
        <color theme="1"/>
        <rFont val="Calibri"/>
        <family val="2"/>
        <charset val="163"/>
      </rPr>
      <t>± 2000</t>
    </r>
  </si>
  <si>
    <r>
      <t>18.9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3.5</t>
    </r>
  </si>
  <si>
    <r>
      <t xml:space="preserve">11400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2100</t>
    </r>
  </si>
  <si>
    <r>
      <t>52.8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1.6</t>
    </r>
  </si>
  <si>
    <r>
      <t xml:space="preserve">2900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87</t>
    </r>
  </si>
  <si>
    <r>
      <t>36.2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1.8</t>
    </r>
  </si>
  <si>
    <r>
      <t xml:space="preserve">6000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300</t>
    </r>
  </si>
  <si>
    <r>
      <t>19.2</t>
    </r>
    <r>
      <rPr>
        <sz val="9"/>
        <color theme="1"/>
        <rFont val="Calibri"/>
        <family val="2"/>
        <charset val="163"/>
      </rPr>
      <t>±2</t>
    </r>
    <r>
      <rPr>
        <sz val="9"/>
        <color theme="1"/>
        <rFont val="Calibri"/>
        <family val="2"/>
      </rPr>
      <t>.7</t>
    </r>
  </si>
  <si>
    <r>
      <t xml:space="preserve">11300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1600</t>
    </r>
  </si>
  <si>
    <r>
      <t>51.1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1.4</t>
    </r>
  </si>
  <si>
    <r>
      <t xml:space="preserve">3300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90</t>
    </r>
  </si>
  <si>
    <r>
      <t>74.6</t>
    </r>
    <r>
      <rPr>
        <sz val="9"/>
        <color theme="1"/>
        <rFont val="Calibri"/>
        <family val="2"/>
        <charset val="163"/>
      </rPr>
      <t>±2</t>
    </r>
    <r>
      <rPr>
        <sz val="9"/>
        <color theme="1"/>
        <rFont val="Calibri"/>
        <family val="2"/>
      </rPr>
      <t>.1</t>
    </r>
  </si>
  <si>
    <r>
      <t xml:space="preserve">1100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50</t>
    </r>
  </si>
  <si>
    <r>
      <t>16.7</t>
    </r>
    <r>
      <rPr>
        <sz val="9"/>
        <color theme="1"/>
        <rFont val="Calibri"/>
        <family val="2"/>
        <charset val="163"/>
      </rPr>
      <t>±2</t>
    </r>
    <r>
      <rPr>
        <sz val="9"/>
        <color theme="1"/>
        <rFont val="Calibri"/>
        <family val="2"/>
      </rPr>
      <t>.1</t>
    </r>
  </si>
  <si>
    <r>
      <t xml:space="preserve">12400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1600</t>
    </r>
  </si>
  <si>
    <r>
      <t>30.8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2.0</t>
    </r>
  </si>
  <si>
    <r>
      <t xml:space="preserve">7400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500</t>
    </r>
  </si>
  <si>
    <r>
      <t>16.6</t>
    </r>
    <r>
      <rPr>
        <sz val="9"/>
        <color theme="1"/>
        <rFont val="Calibri"/>
        <family val="2"/>
        <charset val="163"/>
      </rPr>
      <t>±2</t>
    </r>
    <r>
      <rPr>
        <sz val="9"/>
        <color theme="1"/>
        <rFont val="Calibri"/>
        <family val="2"/>
      </rPr>
      <t>.6</t>
    </r>
  </si>
  <si>
    <r>
      <t xml:space="preserve">13500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2100</t>
    </r>
  </si>
  <si>
    <r>
      <t>21.6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2.2</t>
    </r>
  </si>
  <si>
    <r>
      <t xml:space="preserve">11300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1150</t>
    </r>
  </si>
  <si>
    <r>
      <t>14.7</t>
    </r>
    <r>
      <rPr>
        <sz val="9"/>
        <color theme="1"/>
        <rFont val="Calibri"/>
        <family val="2"/>
        <charset val="163"/>
      </rPr>
      <t>±2</t>
    </r>
    <r>
      <rPr>
        <sz val="9"/>
        <color theme="1"/>
        <rFont val="Calibri"/>
        <family val="2"/>
      </rPr>
      <t>.6</t>
    </r>
  </si>
  <si>
    <r>
      <t xml:space="preserve">14500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2500</t>
    </r>
  </si>
  <si>
    <t>Q220t</t>
  </si>
  <si>
    <r>
      <t>47.8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1.7</t>
    </r>
  </si>
  <si>
    <r>
      <t xml:space="preserve">3700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130</t>
    </r>
  </si>
  <si>
    <r>
      <t>54.1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2.5</t>
    </r>
  </si>
  <si>
    <r>
      <t xml:space="preserve">850 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 xml:space="preserve"> 40</t>
    </r>
  </si>
  <si>
    <r>
      <t>δ</t>
    </r>
    <r>
      <rPr>
        <vertAlign val="superscript"/>
        <sz val="9"/>
        <color theme="1"/>
        <rFont val="Arial"/>
        <family val="2"/>
      </rPr>
      <t>18</t>
    </r>
    <r>
      <rPr>
        <sz val="9"/>
        <color theme="1"/>
        <rFont val="Arial"/>
        <family val="2"/>
      </rPr>
      <t>O, ‰*</t>
    </r>
  </si>
  <si>
    <r>
      <t>δ</t>
    </r>
    <r>
      <rPr>
        <vertAlign val="superscript"/>
        <sz val="9"/>
        <color theme="1"/>
        <rFont val="Arial"/>
        <family val="2"/>
      </rPr>
      <t>2</t>
    </r>
    <r>
      <rPr>
        <sz val="9"/>
        <color theme="1"/>
        <rFont val="Arial"/>
        <family val="2"/>
      </rPr>
      <t>H, ‰*</t>
    </r>
  </si>
  <si>
    <r>
      <t>δ</t>
    </r>
    <r>
      <rPr>
        <vertAlign val="superscript"/>
        <sz val="9"/>
        <color theme="1"/>
        <rFont val="Arial"/>
        <family val="2"/>
      </rPr>
      <t>18</t>
    </r>
    <r>
      <rPr>
        <sz val="9"/>
        <color theme="1"/>
        <rFont val="Arial"/>
        <family val="2"/>
      </rPr>
      <t>O, ‰</t>
    </r>
  </si>
  <si>
    <r>
      <t>δ</t>
    </r>
    <r>
      <rPr>
        <vertAlign val="superscript"/>
        <sz val="9"/>
        <color theme="1"/>
        <rFont val="Arial"/>
        <family val="2"/>
      </rPr>
      <t>2</t>
    </r>
    <r>
      <rPr>
        <sz val="9"/>
        <color theme="1"/>
        <rFont val="Arial"/>
        <family val="2"/>
      </rPr>
      <t>H, ‰</t>
    </r>
  </si>
  <si>
    <r>
      <rPr>
        <vertAlign val="superscript"/>
        <sz val="9"/>
        <color theme="1"/>
        <rFont val="Calibri"/>
        <family val="2"/>
        <charset val="163"/>
        <scheme val="minor"/>
      </rPr>
      <t>3</t>
    </r>
    <r>
      <rPr>
        <sz val="9"/>
        <color theme="1"/>
        <rFont val="Calibri"/>
        <family val="2"/>
        <scheme val="minor"/>
      </rPr>
      <t>H, TU</t>
    </r>
  </si>
  <si>
    <r>
      <rPr>
        <vertAlign val="superscript"/>
        <sz val="9"/>
        <color theme="1"/>
        <rFont val="Calibri"/>
        <family val="2"/>
        <charset val="163"/>
        <scheme val="minor"/>
      </rPr>
      <t>14</t>
    </r>
    <r>
      <rPr>
        <sz val="9"/>
        <color theme="1"/>
        <rFont val="Calibri"/>
        <family val="2"/>
        <charset val="163"/>
        <scheme val="minor"/>
      </rPr>
      <t>C</t>
    </r>
    <r>
      <rPr>
        <vertAlign val="subscript"/>
        <sz val="9"/>
        <color theme="1"/>
        <rFont val="Calibri"/>
        <family val="2"/>
        <charset val="163"/>
        <scheme val="minor"/>
      </rPr>
      <t>TDIC,</t>
    </r>
    <r>
      <rPr>
        <sz val="9"/>
        <color theme="1"/>
        <rFont val="Calibri"/>
        <family val="2"/>
        <charset val="163"/>
        <scheme val="minor"/>
      </rPr>
      <t xml:space="preserve">  </t>
    </r>
  </si>
  <si>
    <t>pMC</t>
  </si>
  <si>
    <r>
      <rPr>
        <vertAlign val="superscript"/>
        <sz val="9"/>
        <color theme="1"/>
        <rFont val="Calibri"/>
        <family val="2"/>
        <charset val="163"/>
        <scheme val="minor"/>
      </rPr>
      <t>14</t>
    </r>
    <r>
      <rPr>
        <sz val="9"/>
        <color theme="1"/>
        <rFont val="Calibri"/>
        <family val="2"/>
        <charset val="163"/>
        <scheme val="minor"/>
      </rPr>
      <t>C-age, a BP</t>
    </r>
  </si>
  <si>
    <t>&lt;LOQ</t>
  </si>
  <si>
    <r>
      <t>85.30</t>
    </r>
    <r>
      <rPr>
        <sz val="9"/>
        <color theme="1"/>
        <rFont val="Calibri"/>
        <family val="2"/>
        <charset val="163"/>
      </rPr>
      <t>±</t>
    </r>
    <r>
      <rPr>
        <sz val="9"/>
        <color theme="1"/>
        <rFont val="Calibri"/>
        <family val="2"/>
      </rPr>
      <t>0.87</t>
    </r>
  </si>
  <si>
    <r>
      <t xml:space="preserve">*bgs: below ground surface; </t>
    </r>
    <r>
      <rPr>
        <sz val="11"/>
        <color theme="1"/>
        <rFont val="Symbol"/>
        <family val="1"/>
        <charset val="2"/>
      </rPr>
      <t>d</t>
    </r>
    <r>
      <rPr>
        <vertAlign val="superscript"/>
        <sz val="11"/>
        <color theme="1"/>
        <rFont val="Calibri"/>
        <family val="2"/>
        <charset val="163"/>
        <scheme val="minor"/>
      </rPr>
      <t>18</t>
    </r>
    <r>
      <rPr>
        <sz val="11"/>
        <color theme="1"/>
        <rFont val="Calibri"/>
        <family val="2"/>
        <scheme val="minor"/>
      </rPr>
      <t xml:space="preserve">O and </t>
    </r>
    <r>
      <rPr>
        <sz val="11"/>
        <color theme="1"/>
        <rFont val="Symbol"/>
        <family val="1"/>
        <charset val="2"/>
      </rPr>
      <t>d</t>
    </r>
    <r>
      <rPr>
        <vertAlign val="superscript"/>
        <sz val="11"/>
        <color theme="1"/>
        <rFont val="Calibri"/>
        <family val="2"/>
        <charset val="163"/>
        <scheme val="minor"/>
      </rPr>
      <t>2</t>
    </r>
    <r>
      <rPr>
        <sz val="11"/>
        <color theme="1"/>
        <rFont val="Calibri"/>
        <family val="2"/>
        <scheme val="minor"/>
      </rPr>
      <t>H are relative to the VSMOW;  **NM: surface water (water from Dao and Ninh Co irrigation canals)</t>
    </r>
  </si>
  <si>
    <t>NM1**</t>
  </si>
  <si>
    <r>
      <t xml:space="preserve">ND: not determined; LOQ: Limit of quantification. For the </t>
    </r>
    <r>
      <rPr>
        <vertAlign val="superscript"/>
        <sz val="11"/>
        <color theme="1"/>
        <rFont val="Calibri"/>
        <family val="2"/>
        <charset val="163"/>
        <scheme val="minor"/>
      </rPr>
      <t>3</t>
    </r>
    <r>
      <rPr>
        <sz val="11"/>
        <color theme="1"/>
        <rFont val="Calibri"/>
        <family val="2"/>
        <scheme val="minor"/>
      </rPr>
      <t>H measurement it is 0.4 TU</t>
    </r>
  </si>
  <si>
    <r>
      <t xml:space="preserve">EC, </t>
    </r>
    <r>
      <rPr>
        <sz val="9"/>
        <color theme="1"/>
        <rFont val="Symbol"/>
        <family val="1"/>
        <charset val="2"/>
      </rPr>
      <t>m</t>
    </r>
    <r>
      <rPr>
        <sz val="9"/>
        <color theme="1"/>
        <rFont val="Calibri"/>
        <family val="2"/>
        <scheme val="minor"/>
      </rPr>
      <t>S cm</t>
    </r>
    <r>
      <rPr>
        <vertAlign val="superscript"/>
        <sz val="9"/>
        <color theme="1"/>
        <rFont val="Calibri"/>
        <family val="2"/>
        <scheme val="minor"/>
      </rPr>
      <t>-1</t>
    </r>
  </si>
  <si>
    <t>bgs*: below ground surface; NM**: surface water; Aug-11: rainy season in 2011; Mar-12: dry season in 2012</t>
  </si>
  <si>
    <r>
      <rPr>
        <sz val="8"/>
        <color theme="1"/>
        <rFont val="Symbol"/>
        <family val="1"/>
        <charset val="2"/>
      </rPr>
      <t>d</t>
    </r>
    <r>
      <rPr>
        <vertAlign val="superscript"/>
        <sz val="8"/>
        <color theme="1"/>
        <rFont val="Calibri"/>
        <family val="2"/>
        <charset val="163"/>
        <scheme val="minor"/>
      </rPr>
      <t>13</t>
    </r>
    <r>
      <rPr>
        <sz val="8"/>
        <color theme="1"/>
        <rFont val="Calibri"/>
        <family val="2"/>
        <scheme val="minor"/>
      </rPr>
      <t>C</t>
    </r>
    <r>
      <rPr>
        <vertAlign val="subscript"/>
        <sz val="8"/>
        <color theme="1"/>
        <rFont val="Calibri"/>
        <family val="2"/>
        <charset val="163"/>
        <scheme val="minor"/>
      </rPr>
      <t>TDIC,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charset val="163"/>
      </rPr>
      <t>‰</t>
    </r>
  </si>
  <si>
    <r>
      <t xml:space="preserve"> </t>
    </r>
    <r>
      <rPr>
        <i/>
        <sz val="8"/>
        <color theme="1"/>
        <rFont val="Calibri"/>
        <family val="2"/>
        <scheme val="minor"/>
      </rPr>
      <t>vs.</t>
    </r>
    <r>
      <rPr>
        <sz val="8"/>
        <color theme="1"/>
        <rFont val="Calibri"/>
        <family val="2"/>
        <scheme val="minor"/>
      </rPr>
      <t xml:space="preserve"> VPDB</t>
    </r>
  </si>
  <si>
    <r>
      <t>Na</t>
    </r>
    <r>
      <rPr>
        <vertAlign val="superscript"/>
        <sz val="9"/>
        <rFont val="Calibri"/>
        <family val="2"/>
        <scheme val="minor"/>
      </rPr>
      <t>+</t>
    </r>
    <r>
      <rPr>
        <sz val="9"/>
        <rFont val="Calibri"/>
        <family val="2"/>
        <scheme val="minor"/>
      </rPr>
      <t>, mg L</t>
    </r>
    <r>
      <rPr>
        <vertAlign val="superscript"/>
        <sz val="9"/>
        <rFont val="Calibri"/>
        <family val="2"/>
        <scheme val="minor"/>
      </rPr>
      <t>-1</t>
    </r>
  </si>
  <si>
    <r>
      <t>Ca</t>
    </r>
    <r>
      <rPr>
        <vertAlign val="superscript"/>
        <sz val="9"/>
        <rFont val="Calibri"/>
        <family val="2"/>
        <scheme val="minor"/>
      </rPr>
      <t>2+</t>
    </r>
    <r>
      <rPr>
        <sz val="9"/>
        <rFont val="Calibri"/>
        <family val="2"/>
        <scheme val="minor"/>
      </rPr>
      <t>, mg L</t>
    </r>
    <r>
      <rPr>
        <vertAlign val="superscript"/>
        <sz val="9"/>
        <rFont val="Calibri"/>
        <family val="2"/>
        <scheme val="minor"/>
      </rPr>
      <t>-1</t>
    </r>
  </si>
  <si>
    <r>
      <t>Mg</t>
    </r>
    <r>
      <rPr>
        <vertAlign val="superscript"/>
        <sz val="9"/>
        <rFont val="Calibri"/>
        <family val="2"/>
        <scheme val="minor"/>
      </rPr>
      <t>2+</t>
    </r>
    <r>
      <rPr>
        <sz val="9"/>
        <rFont val="Calibri"/>
        <family val="2"/>
        <scheme val="minor"/>
      </rPr>
      <t>, mg L</t>
    </r>
    <r>
      <rPr>
        <vertAlign val="superscript"/>
        <sz val="9"/>
        <rFont val="Calibri"/>
        <family val="2"/>
        <scheme val="minor"/>
      </rPr>
      <t xml:space="preserve">-1 </t>
    </r>
  </si>
  <si>
    <r>
      <t>NH</t>
    </r>
    <r>
      <rPr>
        <vertAlign val="subscript"/>
        <sz val="9"/>
        <rFont val="Calibri"/>
        <family val="2"/>
        <scheme val="minor"/>
      </rPr>
      <t>4</t>
    </r>
    <r>
      <rPr>
        <vertAlign val="superscript"/>
        <sz val="9"/>
        <rFont val="Calibri"/>
        <family val="2"/>
        <scheme val="minor"/>
      </rPr>
      <t>+</t>
    </r>
    <r>
      <rPr>
        <sz val="9"/>
        <rFont val="Calibri"/>
        <family val="2"/>
        <scheme val="minor"/>
      </rPr>
      <t>, mg L</t>
    </r>
    <r>
      <rPr>
        <vertAlign val="superscript"/>
        <sz val="9"/>
        <rFont val="Calibri"/>
        <family val="2"/>
        <scheme val="minor"/>
      </rPr>
      <t>-1</t>
    </r>
  </si>
  <si>
    <r>
      <t>Cl</t>
    </r>
    <r>
      <rPr>
        <vertAlign val="superscript"/>
        <sz val="9"/>
        <rFont val="Calibri"/>
        <family val="2"/>
        <scheme val="minor"/>
      </rPr>
      <t>-</t>
    </r>
    <r>
      <rPr>
        <sz val="9"/>
        <rFont val="Calibri"/>
        <family val="2"/>
        <scheme val="minor"/>
      </rPr>
      <t>, mg L</t>
    </r>
    <r>
      <rPr>
        <vertAlign val="superscript"/>
        <sz val="9"/>
        <rFont val="Calibri"/>
        <family val="2"/>
        <scheme val="minor"/>
      </rPr>
      <t>-1</t>
    </r>
  </si>
  <si>
    <r>
      <t>Br, mg L</t>
    </r>
    <r>
      <rPr>
        <vertAlign val="superscript"/>
        <sz val="9"/>
        <rFont val="Calibri"/>
        <family val="2"/>
        <scheme val="minor"/>
      </rPr>
      <t>-1</t>
    </r>
  </si>
  <si>
    <r>
      <t>NO</t>
    </r>
    <r>
      <rPr>
        <vertAlign val="subscript"/>
        <sz val="9"/>
        <rFont val="Calibri"/>
        <family val="2"/>
        <scheme val="minor"/>
      </rPr>
      <t>3</t>
    </r>
    <r>
      <rPr>
        <vertAlign val="superscript"/>
        <sz val="9"/>
        <rFont val="Calibri"/>
        <family val="2"/>
        <scheme val="minor"/>
      </rPr>
      <t>-</t>
    </r>
    <r>
      <rPr>
        <sz val="9"/>
        <rFont val="Calibri"/>
        <family val="2"/>
        <scheme val="minor"/>
      </rPr>
      <t>, mg L</t>
    </r>
    <r>
      <rPr>
        <vertAlign val="superscript"/>
        <sz val="9"/>
        <rFont val="Calibri"/>
        <family val="2"/>
        <scheme val="minor"/>
      </rPr>
      <t>-1</t>
    </r>
  </si>
  <si>
    <r>
      <t>SO</t>
    </r>
    <r>
      <rPr>
        <vertAlign val="subscript"/>
        <sz val="9"/>
        <rFont val="Calibri"/>
        <family val="2"/>
        <scheme val="minor"/>
      </rPr>
      <t>4</t>
    </r>
    <r>
      <rPr>
        <vertAlign val="superscript"/>
        <sz val="9"/>
        <rFont val="Calibri"/>
        <family val="2"/>
        <scheme val="minor"/>
      </rPr>
      <t>2-</t>
    </r>
    <r>
      <rPr>
        <sz val="9"/>
        <rFont val="Calibri"/>
        <family val="2"/>
        <scheme val="minor"/>
      </rPr>
      <t>, mg L</t>
    </r>
    <r>
      <rPr>
        <vertAlign val="superscript"/>
        <sz val="9"/>
        <rFont val="Calibri"/>
        <family val="2"/>
        <scheme val="minor"/>
      </rPr>
      <t>-1</t>
    </r>
  </si>
  <si>
    <r>
      <t>HCO</t>
    </r>
    <r>
      <rPr>
        <vertAlign val="subscript"/>
        <sz val="9"/>
        <rFont val="Calibri"/>
        <family val="2"/>
        <scheme val="minor"/>
      </rPr>
      <t>3</t>
    </r>
    <r>
      <rPr>
        <vertAlign val="superscript"/>
        <sz val="9"/>
        <rFont val="Calibri"/>
        <family val="2"/>
        <scheme val="minor"/>
      </rPr>
      <t>-</t>
    </r>
    <r>
      <rPr>
        <sz val="9"/>
        <rFont val="Calibri"/>
        <family val="2"/>
        <scheme val="minor"/>
      </rPr>
      <t>, mg L-1</t>
    </r>
  </si>
  <si>
    <t>qh: Holocene aquifer; qp: Pleistocene aquifer; n: Neogene aquifer; t: Triassic aquifer</t>
  </si>
  <si>
    <t>qh: Holocene aquifer, qp: Pleistocene aquifer; n: Neogene aquifer; t: Triassic aquifer</t>
  </si>
  <si>
    <t>Table S2. Chemistry of water samples under the study</t>
  </si>
  <si>
    <r>
      <t xml:space="preserve">Table S1. Isotopic compositions in water and carbon-13 in DIC and </t>
    </r>
    <r>
      <rPr>
        <vertAlign val="superscript"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>C-age of water samples under the study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</si>
</sst>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theme="1"/>
      <name val="Calibri"/>
      <family val="2"/>
      <charset val="163"/>
      <scheme val="minor"/>
    </font>
    <font>
      <sz val="8"/>
      <color theme="1"/>
      <name val="Calibri"/>
      <family val="2"/>
      <charset val="163"/>
      <scheme val="minor"/>
    </font>
    <font>
      <sz val="8"/>
      <color theme="1"/>
      <name val="Calibri"/>
      <family val="2"/>
      <scheme val="minor"/>
    </font>
    <font>
      <vertAlign val="superscript"/>
      <sz val="11"/>
      <color theme="1"/>
      <name val="Calibri"/>
      <family val="2"/>
      <charset val="163"/>
      <scheme val="minor"/>
    </font>
    <font>
      <sz val="9"/>
      <color theme="1"/>
      <name val="Calibri"/>
      <family val="2"/>
      <charset val="163"/>
      <scheme val="minor"/>
    </font>
    <font>
      <vertAlign val="superscript"/>
      <sz val="9"/>
      <color theme="1"/>
      <name val="Calibri"/>
      <family val="2"/>
      <charset val="163"/>
      <scheme val="minor"/>
    </font>
    <font>
      <sz val="9"/>
      <color theme="1"/>
      <name val="Symbol"/>
      <family val="1"/>
      <charset val="2"/>
    </font>
    <font>
      <vertAlign val="subscript"/>
      <sz val="9"/>
      <color theme="1"/>
      <name val="Calibri"/>
      <family val="2"/>
      <charset val="163"/>
      <scheme val="minor"/>
    </font>
    <font>
      <sz val="9"/>
      <color theme="1"/>
      <name val="Calibri"/>
      <family val="2"/>
      <charset val="163"/>
    </font>
    <font>
      <sz val="9"/>
      <color theme="1"/>
      <name val="Calibri"/>
      <family val="2"/>
    </font>
    <font>
      <vertAlign val="superscript"/>
      <sz val="9"/>
      <color theme="1"/>
      <name val="Arial"/>
      <family val="2"/>
    </font>
    <font>
      <sz val="9"/>
      <color theme="1"/>
      <name val="Arial"/>
      <family val="2"/>
    </font>
    <font>
      <sz val="9"/>
      <name val="Calibri"/>
      <family val="2"/>
      <charset val="163"/>
      <scheme val="minor"/>
    </font>
    <font>
      <sz val="11"/>
      <color theme="1"/>
      <name val="Symbol"/>
      <family val="1"/>
      <charset val="2"/>
    </font>
    <font>
      <vertAlign val="superscript"/>
      <sz val="11"/>
      <color theme="1"/>
      <name val="Calibri"/>
      <family val="2"/>
      <scheme val="minor"/>
    </font>
    <font>
      <sz val="8"/>
      <color theme="1"/>
      <name val="Symbol"/>
      <family val="1"/>
      <charset val="2"/>
    </font>
    <font>
      <vertAlign val="superscript"/>
      <sz val="8"/>
      <color theme="1"/>
      <name val="Calibri"/>
      <family val="2"/>
      <charset val="163"/>
      <scheme val="minor"/>
    </font>
    <font>
      <vertAlign val="subscript"/>
      <sz val="8"/>
      <color theme="1"/>
      <name val="Calibri"/>
      <family val="2"/>
      <charset val="163"/>
      <scheme val="minor"/>
    </font>
    <font>
      <sz val="8"/>
      <color theme="1"/>
      <name val="Calibri"/>
      <family val="2"/>
      <charset val="163"/>
    </font>
    <font>
      <i/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8"/>
      <color theme="1"/>
      <name val="Arial"/>
      <family val="2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  <scheme val="minor"/>
    </font>
    <font>
      <sz val="11"/>
      <name val="Calibri"/>
      <family val="2"/>
      <scheme val="minor"/>
    </font>
    <font>
      <vertAlign val="superscript"/>
      <sz val="9"/>
      <name val="Calibri"/>
      <family val="2"/>
      <scheme val="minor"/>
    </font>
    <font>
      <vertAlign val="subscript"/>
      <sz val="9"/>
      <name val="Calibri"/>
      <family val="2"/>
      <scheme val="minor"/>
    </font>
    <font>
      <sz val="8"/>
      <name val="Arial"/>
      <family val="2"/>
    </font>
    <font>
      <sz val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Alignment="1">
      <alignment horizontal="right"/>
    </xf>
    <xf numFmtId="1" fontId="3" fillId="0" borderId="0" xfId="0" applyNumberFormat="1" applyFont="1"/>
    <xf numFmtId="164" fontId="3" fillId="0" borderId="0" xfId="0" applyNumberFormat="1" applyFont="1" applyAlignment="1">
      <alignment horizontal="right"/>
    </xf>
    <xf numFmtId="164" fontId="3" fillId="0" borderId="0" xfId="0" applyNumberFormat="1" applyFont="1"/>
    <xf numFmtId="164" fontId="3" fillId="0" borderId="0" xfId="0" quotePrefix="1" applyNumberFormat="1" applyFont="1" applyFill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17" fontId="1" fillId="0" borderId="1" xfId="0" applyNumberFormat="1" applyFont="1" applyBorder="1" applyAlignment="1">
      <alignment horizontal="right" vertical="center"/>
    </xf>
    <xf numFmtId="17" fontId="1" fillId="0" borderId="1" xfId="0" applyNumberFormat="1" applyFont="1" applyBorder="1" applyAlignment="1">
      <alignment horizontal="center" vertical="center"/>
    </xf>
    <xf numFmtId="17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164" fontId="3" fillId="0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right" wrapText="1"/>
    </xf>
    <xf numFmtId="0" fontId="6" fillId="0" borderId="0" xfId="0" applyFont="1" applyBorder="1" applyAlignment="1">
      <alignment horizontal="right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/>
    <xf numFmtId="0" fontId="1" fillId="0" borderId="0" xfId="0" applyFont="1" applyAlignment="1">
      <alignment vertical="center"/>
    </xf>
    <xf numFmtId="2" fontId="17" fillId="0" borderId="0" xfId="0" applyNumberFormat="1" applyFont="1" applyFill="1" applyBorder="1" applyAlignment="1">
      <alignment horizontal="right" wrapText="1"/>
    </xf>
    <xf numFmtId="0" fontId="17" fillId="0" borderId="0" xfId="0" applyFont="1" applyBorder="1" applyAlignment="1">
      <alignment horizontal="right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 wrapText="1"/>
    </xf>
    <xf numFmtId="0" fontId="6" fillId="0" borderId="0" xfId="0" applyFont="1" applyFill="1" applyAlignment="1">
      <alignment horizontal="center" wrapText="1"/>
    </xf>
    <xf numFmtId="0" fontId="1" fillId="0" borderId="0" xfId="0" applyFont="1" applyFill="1"/>
    <xf numFmtId="164" fontId="1" fillId="0" borderId="0" xfId="0" applyNumberFormat="1" applyFont="1" applyFill="1"/>
    <xf numFmtId="1" fontId="3" fillId="0" borderId="0" xfId="0" applyNumberFormat="1" applyFont="1" applyFill="1"/>
    <xf numFmtId="164" fontId="3" fillId="0" borderId="0" xfId="0" applyNumberFormat="1" applyFont="1" applyFill="1"/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1" fillId="0" borderId="0" xfId="0" applyFont="1" applyBorder="1"/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164" fontId="4" fillId="0" borderId="0" xfId="0" applyNumberFormat="1" applyFont="1" applyBorder="1" applyAlignment="1">
      <alignment horizontal="right"/>
    </xf>
    <xf numFmtId="164" fontId="1" fillId="0" borderId="0" xfId="0" applyNumberFormat="1" applyFont="1" applyBorder="1"/>
    <xf numFmtId="164" fontId="1" fillId="0" borderId="1" xfId="0" applyNumberFormat="1" applyFont="1" applyBorder="1"/>
    <xf numFmtId="0" fontId="6" fillId="0" borderId="0" xfId="0" applyFont="1" applyFill="1" applyBorder="1" applyAlignment="1">
      <alignment horizontal="right" wrapText="1"/>
    </xf>
    <xf numFmtId="0" fontId="9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2" xfId="0" applyFont="1" applyBorder="1"/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26" fillId="0" borderId="0" xfId="0" applyFont="1" applyFill="1" applyAlignment="1">
      <alignment horizontal="center"/>
    </xf>
    <xf numFmtId="1" fontId="26" fillId="0" borderId="0" xfId="0" applyNumberFormat="1" applyFont="1" applyFill="1" applyBorder="1" applyAlignment="1">
      <alignment horizontal="right"/>
    </xf>
    <xf numFmtId="0" fontId="25" fillId="0" borderId="0" xfId="0" applyFont="1"/>
    <xf numFmtId="1" fontId="26" fillId="0" borderId="0" xfId="0" applyNumberFormat="1" applyFont="1" applyFill="1"/>
    <xf numFmtId="1" fontId="26" fillId="0" borderId="0" xfId="0" applyNumberFormat="1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horizontal="center"/>
    </xf>
    <xf numFmtId="164" fontId="26" fillId="0" borderId="0" xfId="0" applyNumberFormat="1" applyFont="1" applyFill="1"/>
    <xf numFmtId="0" fontId="26" fillId="0" borderId="0" xfId="0" applyFont="1" applyFill="1"/>
    <xf numFmtId="164" fontId="0" fillId="0" borderId="0" xfId="0" applyNumberFormat="1"/>
    <xf numFmtId="2" fontId="0" fillId="0" borderId="0" xfId="0" applyNumberFormat="1"/>
    <xf numFmtId="2" fontId="25" fillId="0" borderId="0" xfId="0" applyNumberFormat="1" applyFont="1"/>
    <xf numFmtId="0" fontId="0" fillId="0" borderId="0" xfId="0" applyFill="1" applyBorder="1" applyAlignment="1"/>
    <xf numFmtId="0" fontId="28" fillId="0" borderId="0" xfId="0" applyFont="1" applyFill="1" applyBorder="1" applyAlignment="1">
      <alignment horizontal="center"/>
    </xf>
    <xf numFmtId="0" fontId="29" fillId="0" borderId="0" xfId="0" applyFont="1"/>
    <xf numFmtId="0" fontId="26" fillId="0" borderId="0" xfId="0" applyFont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0" fillId="0" borderId="0" xfId="0" applyBorder="1"/>
    <xf numFmtId="1" fontId="3" fillId="0" borderId="0" xfId="0" applyNumberFormat="1" applyFont="1" applyFill="1" applyBorder="1"/>
    <xf numFmtId="0" fontId="1" fillId="0" borderId="0" xfId="0" applyFont="1" applyBorder="1" applyAlignment="1">
      <alignment vertical="center"/>
    </xf>
    <xf numFmtId="1" fontId="26" fillId="0" borderId="0" xfId="0" applyNumberFormat="1" applyFont="1" applyFill="1" applyBorder="1"/>
    <xf numFmtId="0" fontId="31" fillId="0" borderId="0" xfId="0" applyFont="1" applyFill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30" fillId="0" borderId="0" xfId="0" applyFont="1" applyFill="1" applyBorder="1" applyAlignment="1">
      <alignment horizontal="right"/>
    </xf>
    <xf numFmtId="0" fontId="33" fillId="0" borderId="0" xfId="0" applyFont="1" applyFill="1"/>
    <xf numFmtId="0" fontId="33" fillId="0" borderId="0" xfId="0" applyFont="1"/>
    <xf numFmtId="17" fontId="3" fillId="0" borderId="1" xfId="0" applyNumberFormat="1" applyFont="1" applyFill="1" applyBorder="1" applyAlignment="1">
      <alignment vertical="center"/>
    </xf>
    <xf numFmtId="17" fontId="3" fillId="0" borderId="1" xfId="0" applyNumberFormat="1" applyFont="1" applyBorder="1" applyAlignment="1">
      <alignment vertical="center"/>
    </xf>
    <xf numFmtId="0" fontId="3" fillId="0" borderId="0" xfId="0" applyFont="1" applyFill="1"/>
    <xf numFmtId="0" fontId="3" fillId="0" borderId="0" xfId="0" applyFont="1"/>
    <xf numFmtId="0" fontId="3" fillId="0" borderId="0" xfId="0" applyFont="1" applyBorder="1" applyAlignment="1">
      <alignment horizontal="right"/>
    </xf>
    <xf numFmtId="164" fontId="3" fillId="0" borderId="0" xfId="0" applyNumberFormat="1" applyFont="1" applyFill="1" applyBorder="1"/>
    <xf numFmtId="0" fontId="3" fillId="0" borderId="0" xfId="0" applyFont="1" applyBorder="1"/>
    <xf numFmtId="164" fontId="3" fillId="0" borderId="1" xfId="0" applyNumberFormat="1" applyFont="1" applyFill="1" applyBorder="1"/>
    <xf numFmtId="0" fontId="3" fillId="0" borderId="1" xfId="0" applyFont="1" applyBorder="1"/>
    <xf numFmtId="164" fontId="36" fillId="0" borderId="0" xfId="0" applyNumberFormat="1" applyFont="1" applyAlignment="1">
      <alignment horizontal="right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2" fontId="37" fillId="0" borderId="0" xfId="0" applyNumberFormat="1" applyFont="1" applyBorder="1" applyAlignment="1">
      <alignment horizontal="right"/>
    </xf>
    <xf numFmtId="2" fontId="3" fillId="0" borderId="0" xfId="0" applyNumberFormat="1" applyFont="1"/>
    <xf numFmtId="0" fontId="37" fillId="0" borderId="0" xfId="0" applyFont="1" applyBorder="1" applyAlignment="1">
      <alignment horizontal="right"/>
    </xf>
    <xf numFmtId="164" fontId="3" fillId="0" borderId="0" xfId="0" applyNumberFormat="1" applyFont="1" applyBorder="1" applyAlignment="1">
      <alignment horizontal="right"/>
    </xf>
    <xf numFmtId="2" fontId="3" fillId="0" borderId="0" xfId="0" applyNumberFormat="1" applyFont="1" applyBorder="1" applyAlignment="1">
      <alignment horizontal="right"/>
    </xf>
    <xf numFmtId="2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/>
    <xf numFmtId="164" fontId="3" fillId="0" borderId="0" xfId="0" applyNumberFormat="1" applyFont="1" applyBorder="1"/>
    <xf numFmtId="0" fontId="3" fillId="0" borderId="1" xfId="0" applyFont="1" applyFill="1" applyBorder="1"/>
    <xf numFmtId="164" fontId="3" fillId="0" borderId="1" xfId="0" applyNumberFormat="1" applyFont="1" applyBorder="1"/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5"/>
  <sheetViews>
    <sheetView tabSelected="1" workbookViewId="0"/>
  </sheetViews>
  <sheetFormatPr defaultRowHeight="14.25" x14ac:dyDescent="0.45"/>
  <cols>
    <col min="1" max="1" width="4.59765625" customWidth="1"/>
    <col min="3" max="3" width="6.73046875" customWidth="1"/>
    <col min="4" max="4" width="6.1328125" customWidth="1"/>
    <col min="5" max="5" width="7.265625" customWidth="1"/>
    <col min="6" max="6" width="7.73046875" customWidth="1"/>
    <col min="7" max="10" width="7.265625" customWidth="1"/>
    <col min="11" max="11" width="8.265625" customWidth="1"/>
    <col min="12" max="12" width="11.1328125" customWidth="1"/>
    <col min="16" max="16" width="16.73046875" style="99" customWidth="1"/>
    <col min="17" max="18" width="9.1328125" style="99"/>
  </cols>
  <sheetData>
    <row r="1" spans="1:21" ht="15.75" x14ac:dyDescent="0.45">
      <c r="A1" t="s">
        <v>141</v>
      </c>
    </row>
    <row r="2" spans="1:21" x14ac:dyDescent="0.45">
      <c r="O2" s="76"/>
      <c r="P2" s="76"/>
      <c r="Q2" s="77"/>
    </row>
    <row r="3" spans="1:21" x14ac:dyDescent="0.45">
      <c r="A3" s="136" t="s">
        <v>0</v>
      </c>
      <c r="B3" s="136" t="s">
        <v>1</v>
      </c>
      <c r="C3" s="78" t="s">
        <v>48</v>
      </c>
      <c r="D3" s="138" t="s">
        <v>43</v>
      </c>
      <c r="E3" s="140" t="s">
        <v>49</v>
      </c>
      <c r="F3" s="140"/>
      <c r="G3" s="140" t="s">
        <v>50</v>
      </c>
      <c r="H3" s="140"/>
      <c r="I3" s="134" t="s">
        <v>116</v>
      </c>
      <c r="J3" s="79" t="s">
        <v>127</v>
      </c>
      <c r="K3" s="34" t="s">
        <v>117</v>
      </c>
      <c r="L3" s="134" t="s">
        <v>119</v>
      </c>
      <c r="O3" s="76"/>
      <c r="P3" s="76"/>
      <c r="Q3" s="77"/>
    </row>
    <row r="4" spans="1:21" x14ac:dyDescent="0.45">
      <c r="A4" s="137"/>
      <c r="B4" s="137"/>
      <c r="C4" s="18" t="s">
        <v>42</v>
      </c>
      <c r="D4" s="139"/>
      <c r="E4" s="22" t="s">
        <v>112</v>
      </c>
      <c r="F4" s="22" t="s">
        <v>113</v>
      </c>
      <c r="G4" s="22" t="s">
        <v>114</v>
      </c>
      <c r="H4" s="22" t="s">
        <v>115</v>
      </c>
      <c r="I4" s="137"/>
      <c r="J4" s="80" t="s">
        <v>128</v>
      </c>
      <c r="K4" s="35" t="s">
        <v>118</v>
      </c>
      <c r="L4" s="135"/>
      <c r="O4" s="61"/>
      <c r="P4" s="74"/>
      <c r="Q4" s="98"/>
    </row>
    <row r="5" spans="1:21" x14ac:dyDescent="0.45">
      <c r="A5" s="36">
        <v>1</v>
      </c>
      <c r="B5" s="1" t="s">
        <v>51</v>
      </c>
      <c r="C5" s="49">
        <v>70</v>
      </c>
      <c r="D5" s="36" t="s">
        <v>47</v>
      </c>
      <c r="E5" s="37">
        <v>-8.4</v>
      </c>
      <c r="F5" s="13">
        <v>-58.03</v>
      </c>
      <c r="G5" s="38">
        <v>-7.96</v>
      </c>
      <c r="H5" s="38">
        <v>-58.31</v>
      </c>
      <c r="I5" s="36" t="s">
        <v>52</v>
      </c>
      <c r="J5" s="1">
        <v>-16.579999999999998</v>
      </c>
      <c r="K5" s="13" t="s">
        <v>121</v>
      </c>
      <c r="L5" s="13" t="s">
        <v>53</v>
      </c>
      <c r="O5" s="61"/>
      <c r="P5" s="74"/>
      <c r="Q5" s="132"/>
      <c r="R5" s="132"/>
      <c r="S5" s="133"/>
      <c r="T5" s="133"/>
    </row>
    <row r="6" spans="1:21" x14ac:dyDescent="0.45">
      <c r="A6" s="36">
        <v>2</v>
      </c>
      <c r="B6" s="1" t="s">
        <v>123</v>
      </c>
      <c r="C6" s="49"/>
      <c r="D6" s="13"/>
      <c r="E6" s="39">
        <v>-8.23</v>
      </c>
      <c r="F6" s="39">
        <v>-55.91</v>
      </c>
      <c r="G6" s="13">
        <v>-7.92</v>
      </c>
      <c r="H6" s="13">
        <v>-53.52</v>
      </c>
      <c r="I6" s="36" t="s">
        <v>54</v>
      </c>
      <c r="J6" s="13"/>
      <c r="K6" s="13"/>
      <c r="L6" s="13"/>
      <c r="O6" s="2"/>
      <c r="P6" s="100"/>
      <c r="R6" s="101"/>
      <c r="S6" s="4"/>
      <c r="U6" s="38"/>
    </row>
    <row r="7" spans="1:21" x14ac:dyDescent="0.45">
      <c r="A7" s="36">
        <v>3</v>
      </c>
      <c r="B7" s="36" t="s">
        <v>39</v>
      </c>
      <c r="C7" s="49"/>
      <c r="D7" s="13"/>
      <c r="E7" s="40">
        <v>-7.58</v>
      </c>
      <c r="F7" s="40">
        <v>-52.26</v>
      </c>
      <c r="G7" s="13">
        <v>-8.1199999999999992</v>
      </c>
      <c r="H7" s="13">
        <v>-53.14</v>
      </c>
      <c r="I7" s="36" t="s">
        <v>55</v>
      </c>
      <c r="J7" s="13"/>
      <c r="K7" s="13"/>
      <c r="L7" s="13"/>
      <c r="M7" s="38"/>
      <c r="N7" s="38"/>
      <c r="O7" s="2"/>
      <c r="P7" s="102"/>
      <c r="R7" s="101"/>
      <c r="S7" s="82"/>
      <c r="U7" s="38"/>
    </row>
    <row r="8" spans="1:21" x14ac:dyDescent="0.45">
      <c r="A8" s="36">
        <v>4</v>
      </c>
      <c r="B8" s="36" t="s">
        <v>6</v>
      </c>
      <c r="C8" s="49">
        <v>7.6</v>
      </c>
      <c r="D8" s="36" t="s">
        <v>44</v>
      </c>
      <c r="E8" s="38">
        <v>-3.72</v>
      </c>
      <c r="F8" s="38">
        <v>-30.11</v>
      </c>
      <c r="G8" s="38">
        <v>-4.53</v>
      </c>
      <c r="H8" s="38">
        <v>-29.35</v>
      </c>
      <c r="I8" s="36" t="s">
        <v>56</v>
      </c>
      <c r="J8" s="36" t="s">
        <v>9</v>
      </c>
      <c r="K8" s="36" t="s">
        <v>9</v>
      </c>
      <c r="L8" s="41"/>
      <c r="M8" s="38"/>
      <c r="N8" s="38"/>
      <c r="O8" s="2"/>
      <c r="P8" s="100"/>
      <c r="R8" s="101"/>
      <c r="S8" s="4"/>
      <c r="U8" s="38"/>
    </row>
    <row r="9" spans="1:21" x14ac:dyDescent="0.45">
      <c r="A9" s="36">
        <v>5</v>
      </c>
      <c r="B9" s="36" t="s">
        <v>7</v>
      </c>
      <c r="C9" s="49">
        <v>8.5</v>
      </c>
      <c r="D9" s="36" t="s">
        <v>44</v>
      </c>
      <c r="E9" s="38">
        <v>-3.46</v>
      </c>
      <c r="F9" s="38">
        <v>-26.03</v>
      </c>
      <c r="G9" s="38">
        <v>-4.4800000000000004</v>
      </c>
      <c r="H9" s="38">
        <v>-28.75</v>
      </c>
      <c r="I9" s="36" t="s">
        <v>57</v>
      </c>
      <c r="J9" s="36" t="s">
        <v>9</v>
      </c>
      <c r="K9" s="36" t="s">
        <v>9</v>
      </c>
      <c r="L9" s="41"/>
      <c r="M9" s="38"/>
      <c r="N9" s="38"/>
      <c r="O9" s="2"/>
      <c r="P9" s="100"/>
      <c r="R9" s="101"/>
      <c r="S9" s="8"/>
      <c r="U9" s="38"/>
    </row>
    <row r="10" spans="1:21" x14ac:dyDescent="0.45">
      <c r="A10" s="36">
        <v>6</v>
      </c>
      <c r="B10" s="36" t="s">
        <v>8</v>
      </c>
      <c r="C10" s="49">
        <v>8.3000000000000007</v>
      </c>
      <c r="D10" s="36" t="s">
        <v>44</v>
      </c>
      <c r="E10" s="38">
        <v>-2.69</v>
      </c>
      <c r="F10" s="38">
        <v>-20.99</v>
      </c>
      <c r="G10" s="38">
        <v>-3.39</v>
      </c>
      <c r="H10" s="38">
        <v>-21.58</v>
      </c>
      <c r="I10" s="36" t="s">
        <v>58</v>
      </c>
      <c r="J10" s="36" t="s">
        <v>9</v>
      </c>
      <c r="K10" s="36" t="s">
        <v>9</v>
      </c>
      <c r="M10" s="38"/>
      <c r="N10" s="38"/>
      <c r="O10" s="2"/>
      <c r="P10" s="100"/>
      <c r="R10" s="101"/>
      <c r="S10" s="8"/>
      <c r="U10" s="38"/>
    </row>
    <row r="11" spans="1:21" x14ac:dyDescent="0.45">
      <c r="A11" s="36">
        <v>7</v>
      </c>
      <c r="B11" s="36" t="s">
        <v>10</v>
      </c>
      <c r="C11" s="49">
        <v>6.7</v>
      </c>
      <c r="D11" s="36" t="s">
        <v>44</v>
      </c>
      <c r="E11" s="38">
        <v>-6.26</v>
      </c>
      <c r="F11" s="38">
        <v>-43.12</v>
      </c>
      <c r="G11" s="38">
        <v>-6.76</v>
      </c>
      <c r="H11" s="38">
        <v>-44.24</v>
      </c>
      <c r="I11" s="36" t="s">
        <v>59</v>
      </c>
      <c r="J11" s="36" t="s">
        <v>9</v>
      </c>
      <c r="K11" s="36" t="s">
        <v>9</v>
      </c>
      <c r="L11" s="41"/>
      <c r="M11" s="38"/>
      <c r="N11" s="38"/>
      <c r="O11" s="2"/>
      <c r="S11" s="8"/>
      <c r="U11" s="38"/>
    </row>
    <row r="12" spans="1:21" x14ac:dyDescent="0.45">
      <c r="A12" s="36">
        <v>8</v>
      </c>
      <c r="B12" s="36" t="s">
        <v>11</v>
      </c>
      <c r="C12" s="49">
        <v>7.3</v>
      </c>
      <c r="D12" s="36" t="s">
        <v>44</v>
      </c>
      <c r="E12" s="38">
        <v>-4.54</v>
      </c>
      <c r="F12" s="38">
        <v>-34.25</v>
      </c>
      <c r="G12" s="38">
        <v>-5.85</v>
      </c>
      <c r="H12" s="38">
        <v>-38.869999999999997</v>
      </c>
      <c r="I12" s="36" t="s">
        <v>60</v>
      </c>
      <c r="J12" s="36" t="s">
        <v>9</v>
      </c>
      <c r="K12" s="36" t="s">
        <v>9</v>
      </c>
      <c r="L12" s="41"/>
      <c r="M12" s="38"/>
      <c r="N12" s="38"/>
      <c r="O12" s="2"/>
      <c r="S12" s="10"/>
      <c r="U12" s="38"/>
    </row>
    <row r="13" spans="1:21" x14ac:dyDescent="0.45">
      <c r="A13" s="36">
        <v>9</v>
      </c>
      <c r="B13" s="36" t="s">
        <v>12</v>
      </c>
      <c r="C13" s="49">
        <v>8.1</v>
      </c>
      <c r="D13" s="36" t="s">
        <v>44</v>
      </c>
      <c r="E13" s="38">
        <v>-5.68</v>
      </c>
      <c r="F13" s="38">
        <v>-40.950000000000003</v>
      </c>
      <c r="G13" s="38">
        <v>-6.07</v>
      </c>
      <c r="H13" s="38">
        <v>-41.93</v>
      </c>
      <c r="I13" s="36" t="s">
        <v>61</v>
      </c>
      <c r="J13" s="36">
        <v>-17.27</v>
      </c>
      <c r="K13" s="36" t="s">
        <v>9</v>
      </c>
      <c r="L13" s="38"/>
      <c r="N13" s="38"/>
      <c r="O13" s="2"/>
      <c r="P13" s="94"/>
      <c r="Q13" s="94"/>
      <c r="R13" s="94"/>
      <c r="S13" s="8"/>
      <c r="U13" s="38"/>
    </row>
    <row r="14" spans="1:21" x14ac:dyDescent="0.45">
      <c r="A14" s="36">
        <v>10</v>
      </c>
      <c r="B14" s="36" t="s">
        <v>13</v>
      </c>
      <c r="C14" s="49">
        <v>6.1</v>
      </c>
      <c r="D14" s="36" t="s">
        <v>44</v>
      </c>
      <c r="E14" s="38">
        <v>-8.25</v>
      </c>
      <c r="F14" s="38">
        <v>-55.13</v>
      </c>
      <c r="G14" s="38">
        <v>-4.6100000000000003</v>
      </c>
      <c r="H14" s="42">
        <v>-31.5</v>
      </c>
      <c r="I14" s="36" t="s">
        <v>62</v>
      </c>
      <c r="J14" s="36" t="s">
        <v>9</v>
      </c>
      <c r="K14" s="36" t="s">
        <v>9</v>
      </c>
      <c r="L14" s="41"/>
      <c r="M14" s="38"/>
      <c r="N14" s="38"/>
      <c r="O14" s="2"/>
      <c r="P14" s="93"/>
      <c r="Q14" s="93"/>
      <c r="R14" s="93"/>
      <c r="S14" s="8"/>
      <c r="U14" s="38"/>
    </row>
    <row r="15" spans="1:21" x14ac:dyDescent="0.45">
      <c r="A15" s="36">
        <v>11</v>
      </c>
      <c r="B15" s="36" t="s">
        <v>14</v>
      </c>
      <c r="C15" s="53">
        <v>8</v>
      </c>
      <c r="D15" s="36" t="s">
        <v>44</v>
      </c>
      <c r="E15" s="38">
        <v>-4.82</v>
      </c>
      <c r="F15" s="38">
        <v>-35.229999999999997</v>
      </c>
      <c r="G15" s="38">
        <v>-5.19</v>
      </c>
      <c r="H15" s="38">
        <v>-35.520000000000003</v>
      </c>
      <c r="I15" s="36" t="s">
        <v>63</v>
      </c>
      <c r="J15" s="36">
        <v>-17.25</v>
      </c>
      <c r="K15" s="36">
        <v>101.2</v>
      </c>
      <c r="L15" s="41" t="s">
        <v>53</v>
      </c>
      <c r="M15" s="38"/>
      <c r="N15" s="38"/>
      <c r="O15" s="2"/>
      <c r="P15" s="93"/>
      <c r="Q15" s="93"/>
      <c r="R15" s="93"/>
      <c r="S15" s="8"/>
      <c r="U15" s="38"/>
    </row>
    <row r="16" spans="1:21" x14ac:dyDescent="0.45">
      <c r="A16" s="36">
        <v>12</v>
      </c>
      <c r="B16" s="36" t="s">
        <v>15</v>
      </c>
      <c r="C16" s="49">
        <v>7.8</v>
      </c>
      <c r="D16" s="36" t="s">
        <v>44</v>
      </c>
      <c r="E16" s="38">
        <v>-3.77</v>
      </c>
      <c r="F16" s="38">
        <v>-30.34</v>
      </c>
      <c r="G16" s="38">
        <v>-3.98</v>
      </c>
      <c r="H16" s="38">
        <v>-29.41</v>
      </c>
      <c r="I16" s="36" t="s">
        <v>64</v>
      </c>
      <c r="J16" s="36" t="s">
        <v>9</v>
      </c>
      <c r="K16" s="36" t="s">
        <v>9</v>
      </c>
      <c r="L16" s="41"/>
      <c r="M16" s="42"/>
      <c r="N16" s="38"/>
      <c r="O16" s="81"/>
      <c r="P16" s="93"/>
      <c r="Q16" s="93"/>
      <c r="R16" s="93"/>
      <c r="S16" s="85"/>
      <c r="U16" s="38"/>
    </row>
    <row r="17" spans="1:21" x14ac:dyDescent="0.45">
      <c r="A17" s="36">
        <v>13</v>
      </c>
      <c r="B17" s="36" t="s">
        <v>16</v>
      </c>
      <c r="C17" s="49">
        <v>7.6</v>
      </c>
      <c r="D17" s="36" t="s">
        <v>44</v>
      </c>
      <c r="E17" s="42">
        <v>-5.9</v>
      </c>
      <c r="F17" s="38">
        <v>-40.97</v>
      </c>
      <c r="G17" s="38">
        <v>-6.03</v>
      </c>
      <c r="H17" s="38">
        <v>-41.54</v>
      </c>
      <c r="I17" s="36" t="s">
        <v>65</v>
      </c>
      <c r="J17" s="36">
        <v>-17.32</v>
      </c>
      <c r="K17" s="36">
        <v>103.5</v>
      </c>
      <c r="L17" s="41" t="s">
        <v>66</v>
      </c>
      <c r="M17" s="38"/>
      <c r="N17" s="38"/>
      <c r="O17" s="2"/>
      <c r="P17" s="93"/>
      <c r="Q17" s="93"/>
      <c r="R17" s="93"/>
      <c r="S17" s="8"/>
      <c r="U17" s="38"/>
    </row>
    <row r="18" spans="1:21" x14ac:dyDescent="0.45">
      <c r="A18" s="36">
        <v>14</v>
      </c>
      <c r="B18" s="36" t="s">
        <v>17</v>
      </c>
      <c r="C18" s="49">
        <v>6.7</v>
      </c>
      <c r="D18" s="36" t="s">
        <v>44</v>
      </c>
      <c r="E18" s="38">
        <v>-2.38</v>
      </c>
      <c r="F18" s="38">
        <v>-19.72</v>
      </c>
      <c r="G18" s="38">
        <v>-3.25</v>
      </c>
      <c r="H18" s="42">
        <v>-21.9</v>
      </c>
      <c r="I18" s="36" t="s">
        <v>67</v>
      </c>
      <c r="J18" s="36" t="s">
        <v>9</v>
      </c>
      <c r="K18" s="36" t="s">
        <v>9</v>
      </c>
      <c r="L18" s="41"/>
      <c r="M18" s="38"/>
      <c r="N18" s="38"/>
      <c r="O18" s="2"/>
      <c r="P18" s="93"/>
      <c r="Q18" s="93"/>
      <c r="R18" s="93"/>
      <c r="S18" s="8"/>
      <c r="U18" s="38"/>
    </row>
    <row r="19" spans="1:21" x14ac:dyDescent="0.45">
      <c r="A19" s="36">
        <v>15</v>
      </c>
      <c r="B19" s="36" t="s">
        <v>18</v>
      </c>
      <c r="C19" s="49">
        <v>8.4</v>
      </c>
      <c r="D19" s="36" t="s">
        <v>44</v>
      </c>
      <c r="E19" s="38">
        <v>-3.58</v>
      </c>
      <c r="F19" s="42">
        <v>-25</v>
      </c>
      <c r="G19" s="38">
        <v>-4.0599999999999996</v>
      </c>
      <c r="H19" s="38">
        <v>-27.47</v>
      </c>
      <c r="I19" s="36" t="s">
        <v>68</v>
      </c>
      <c r="J19" s="36" t="s">
        <v>9</v>
      </c>
      <c r="K19" s="36" t="s">
        <v>9</v>
      </c>
      <c r="L19" s="41"/>
      <c r="M19" s="38"/>
      <c r="N19" s="38"/>
      <c r="O19" s="2"/>
      <c r="P19" s="93"/>
      <c r="Q19" s="93"/>
      <c r="R19" s="93"/>
      <c r="S19" s="8"/>
      <c r="U19" s="38"/>
    </row>
    <row r="20" spans="1:21" x14ac:dyDescent="0.45">
      <c r="A20" s="36">
        <v>16</v>
      </c>
      <c r="B20" s="36" t="s">
        <v>19</v>
      </c>
      <c r="C20" s="49">
        <v>8.8000000000000007</v>
      </c>
      <c r="D20" s="36" t="s">
        <v>44</v>
      </c>
      <c r="E20" s="38">
        <v>-4.24</v>
      </c>
      <c r="F20" s="42">
        <v>-33.299999999999997</v>
      </c>
      <c r="G20" s="38">
        <v>-5.0599999999999996</v>
      </c>
      <c r="H20" s="42">
        <v>-34.5</v>
      </c>
      <c r="I20" s="36" t="s">
        <v>69</v>
      </c>
      <c r="J20" s="36" t="s">
        <v>9</v>
      </c>
      <c r="K20" s="36" t="s">
        <v>9</v>
      </c>
      <c r="L20" s="41"/>
      <c r="M20" s="42"/>
      <c r="N20" s="38"/>
      <c r="O20" s="36"/>
      <c r="P20" s="93"/>
      <c r="Q20" s="93"/>
      <c r="R20" s="93"/>
      <c r="S20" s="38"/>
      <c r="T20" s="38"/>
    </row>
    <row r="21" spans="1:21" x14ac:dyDescent="0.45">
      <c r="A21" s="36">
        <v>17</v>
      </c>
      <c r="B21" s="36" t="s">
        <v>20</v>
      </c>
      <c r="C21" s="49">
        <v>9.6</v>
      </c>
      <c r="D21" s="36" t="s">
        <v>44</v>
      </c>
      <c r="E21" s="42">
        <v>-3.9</v>
      </c>
      <c r="F21" s="38">
        <v>-29.91</v>
      </c>
      <c r="G21" s="38">
        <v>-3.88</v>
      </c>
      <c r="H21" s="38">
        <v>-29.04</v>
      </c>
      <c r="I21" s="36" t="s">
        <v>70</v>
      </c>
      <c r="J21" s="36" t="s">
        <v>9</v>
      </c>
      <c r="K21" s="36" t="s">
        <v>9</v>
      </c>
      <c r="L21" s="41"/>
      <c r="M21" s="83"/>
      <c r="N21" s="83"/>
      <c r="O21" s="61"/>
      <c r="P21" s="93"/>
      <c r="Q21" s="93"/>
      <c r="R21" s="93"/>
    </row>
    <row r="22" spans="1:21" x14ac:dyDescent="0.45">
      <c r="A22" s="36">
        <v>18</v>
      </c>
      <c r="B22" s="36" t="s">
        <v>71</v>
      </c>
      <c r="C22" s="53">
        <v>15</v>
      </c>
      <c r="D22" s="36" t="s">
        <v>44</v>
      </c>
      <c r="E22" s="38">
        <v>-6.89</v>
      </c>
      <c r="F22" s="42">
        <v>-49.3</v>
      </c>
      <c r="G22" s="38">
        <v>-7.21</v>
      </c>
      <c r="H22" s="38">
        <v>-48.34</v>
      </c>
      <c r="I22" s="36" t="s">
        <v>72</v>
      </c>
      <c r="J22" s="36">
        <v>-16.809999999999999</v>
      </c>
      <c r="K22" s="36">
        <v>98.7</v>
      </c>
      <c r="L22" s="41" t="s">
        <v>53</v>
      </c>
      <c r="M22" s="83"/>
      <c r="N22" s="83"/>
      <c r="O22" s="61"/>
      <c r="P22" s="93"/>
      <c r="Q22" s="93"/>
      <c r="R22" s="93"/>
    </row>
    <row r="23" spans="1:21" x14ac:dyDescent="0.45">
      <c r="A23" s="36">
        <v>19</v>
      </c>
      <c r="B23" s="36" t="s">
        <v>32</v>
      </c>
      <c r="C23" s="50">
        <v>70</v>
      </c>
      <c r="D23" s="36" t="s">
        <v>45</v>
      </c>
      <c r="E23" s="38">
        <v>-7.97</v>
      </c>
      <c r="F23" s="38">
        <v>-61.18</v>
      </c>
      <c r="G23" s="38">
        <v>-7.46</v>
      </c>
      <c r="H23" s="38">
        <v>-59.36</v>
      </c>
      <c r="I23" s="36" t="s">
        <v>120</v>
      </c>
      <c r="J23" s="36">
        <v>-14.11</v>
      </c>
      <c r="K23" s="38" t="s">
        <v>73</v>
      </c>
      <c r="L23" s="41" t="s">
        <v>74</v>
      </c>
      <c r="M23" s="92"/>
      <c r="N23" s="92"/>
      <c r="O23" s="75"/>
    </row>
    <row r="24" spans="1:21" x14ac:dyDescent="0.45">
      <c r="A24" s="36">
        <v>20</v>
      </c>
      <c r="B24" s="36" t="s">
        <v>34</v>
      </c>
      <c r="C24" s="50">
        <v>115</v>
      </c>
      <c r="D24" s="36" t="s">
        <v>45</v>
      </c>
      <c r="E24" s="38">
        <v>-6.24</v>
      </c>
      <c r="F24" s="38">
        <v>-42.17</v>
      </c>
      <c r="G24" s="38">
        <v>-6.63</v>
      </c>
      <c r="H24" s="38">
        <v>-42.74</v>
      </c>
      <c r="I24" s="43" t="s">
        <v>120</v>
      </c>
      <c r="J24" s="36">
        <v>-13.02</v>
      </c>
      <c r="K24" s="38" t="s">
        <v>75</v>
      </c>
      <c r="L24" s="41" t="s">
        <v>76</v>
      </c>
      <c r="M24" s="91"/>
      <c r="N24" s="91"/>
      <c r="O24" s="61"/>
    </row>
    <row r="25" spans="1:21" x14ac:dyDescent="0.45">
      <c r="A25" s="36">
        <v>21</v>
      </c>
      <c r="B25" s="36" t="s">
        <v>22</v>
      </c>
      <c r="C25" s="50">
        <v>100</v>
      </c>
      <c r="D25" s="36" t="s">
        <v>45</v>
      </c>
      <c r="E25" s="38">
        <v>-7.68</v>
      </c>
      <c r="F25" s="38">
        <v>-55.43</v>
      </c>
      <c r="G25" s="38">
        <v>-7.34</v>
      </c>
      <c r="H25" s="38">
        <v>-53.62</v>
      </c>
      <c r="I25" s="43" t="s">
        <v>120</v>
      </c>
      <c r="J25" s="36">
        <v>-13.06</v>
      </c>
      <c r="K25" s="38" t="s">
        <v>77</v>
      </c>
      <c r="L25" s="41" t="s">
        <v>78</v>
      </c>
      <c r="M25" s="38"/>
      <c r="N25" s="38"/>
      <c r="O25" s="61"/>
    </row>
    <row r="26" spans="1:21" x14ac:dyDescent="0.45">
      <c r="A26" s="36">
        <v>22</v>
      </c>
      <c r="B26" s="36" t="s">
        <v>23</v>
      </c>
      <c r="C26" s="50">
        <v>110</v>
      </c>
      <c r="D26" s="36" t="s">
        <v>45</v>
      </c>
      <c r="E26" s="38">
        <v>-7.08</v>
      </c>
      <c r="F26" s="38">
        <v>-50.14</v>
      </c>
      <c r="G26" s="38">
        <v>-7.31</v>
      </c>
      <c r="H26" s="38">
        <v>-49.99</v>
      </c>
      <c r="I26" s="43" t="s">
        <v>120</v>
      </c>
      <c r="J26" s="44">
        <v>-11.38660993025573</v>
      </c>
      <c r="K26" s="41" t="s">
        <v>79</v>
      </c>
      <c r="L26" s="41" t="s">
        <v>80</v>
      </c>
      <c r="M26" s="38"/>
      <c r="N26" s="38"/>
      <c r="O26" s="61"/>
    </row>
    <row r="27" spans="1:21" x14ac:dyDescent="0.45">
      <c r="A27" s="1">
        <v>23</v>
      </c>
      <c r="B27" s="1" t="s">
        <v>24</v>
      </c>
      <c r="C27" s="50">
        <v>105</v>
      </c>
      <c r="D27" s="1" t="s">
        <v>45</v>
      </c>
      <c r="E27" s="45">
        <v>-7.63</v>
      </c>
      <c r="F27" s="38">
        <v>-51.69</v>
      </c>
      <c r="G27" s="38">
        <v>-6.95</v>
      </c>
      <c r="H27" s="42">
        <v>-43.9</v>
      </c>
      <c r="I27" s="36" t="s">
        <v>120</v>
      </c>
      <c r="J27" s="44">
        <v>-11.394452191235061</v>
      </c>
      <c r="K27" s="41" t="s">
        <v>81</v>
      </c>
      <c r="L27" s="41" t="s">
        <v>82</v>
      </c>
      <c r="M27" s="38"/>
      <c r="N27" s="38"/>
      <c r="O27" s="61"/>
      <c r="P27" s="94"/>
      <c r="Q27" s="94"/>
      <c r="R27" s="94"/>
    </row>
    <row r="28" spans="1:21" x14ac:dyDescent="0.45">
      <c r="A28" s="1">
        <v>24</v>
      </c>
      <c r="B28" s="1" t="s">
        <v>35</v>
      </c>
      <c r="C28" s="51">
        <v>155.5</v>
      </c>
      <c r="D28" s="1" t="s">
        <v>45</v>
      </c>
      <c r="E28" s="45">
        <v>-7.25</v>
      </c>
      <c r="F28" s="38">
        <v>-43.97</v>
      </c>
      <c r="G28" s="38">
        <v>-7.73</v>
      </c>
      <c r="H28" s="38">
        <v>-51.69</v>
      </c>
      <c r="I28" s="43" t="s">
        <v>120</v>
      </c>
      <c r="J28" s="44">
        <v>-11.52697837570155</v>
      </c>
      <c r="K28" s="41" t="s">
        <v>83</v>
      </c>
      <c r="L28" s="41" t="s">
        <v>84</v>
      </c>
      <c r="M28" s="38"/>
      <c r="N28" s="38"/>
      <c r="O28" s="61"/>
      <c r="P28" s="93"/>
      <c r="Q28" s="93"/>
      <c r="R28" s="93"/>
    </row>
    <row r="29" spans="1:21" x14ac:dyDescent="0.45">
      <c r="A29" s="1">
        <v>25</v>
      </c>
      <c r="B29" s="1" t="s">
        <v>36</v>
      </c>
      <c r="C29" s="51">
        <v>120</v>
      </c>
      <c r="D29" s="1" t="s">
        <v>45</v>
      </c>
      <c r="E29" s="45">
        <v>-8.9600000000000009</v>
      </c>
      <c r="F29" s="38">
        <v>-75.260000000000005</v>
      </c>
      <c r="G29" s="38">
        <v>-7.83</v>
      </c>
      <c r="H29" s="38">
        <v>-65.680000000000007</v>
      </c>
      <c r="I29" s="43" t="s">
        <v>120</v>
      </c>
      <c r="J29" s="44">
        <v>-11.4959297520661</v>
      </c>
      <c r="K29" s="41" t="s">
        <v>85</v>
      </c>
      <c r="L29" s="41" t="s">
        <v>86</v>
      </c>
      <c r="M29" s="45"/>
      <c r="N29" s="38"/>
      <c r="O29" s="61"/>
      <c r="P29" s="93"/>
      <c r="Q29" s="93"/>
      <c r="R29" s="93"/>
    </row>
    <row r="30" spans="1:21" x14ac:dyDescent="0.45">
      <c r="A30" s="1">
        <v>26</v>
      </c>
      <c r="B30" s="1" t="s">
        <v>37</v>
      </c>
      <c r="C30" s="50">
        <v>85</v>
      </c>
      <c r="D30" s="1" t="s">
        <v>45</v>
      </c>
      <c r="E30" s="45">
        <v>-6.13</v>
      </c>
      <c r="F30" s="42">
        <v>-41.6</v>
      </c>
      <c r="G30" s="38">
        <v>-6.32</v>
      </c>
      <c r="H30" s="38">
        <v>-40.53</v>
      </c>
      <c r="I30" s="43" t="s">
        <v>120</v>
      </c>
      <c r="J30" s="44">
        <v>-11.339446755407655</v>
      </c>
      <c r="K30" s="41" t="s">
        <v>87</v>
      </c>
      <c r="L30" s="41" t="s">
        <v>88</v>
      </c>
      <c r="M30" s="45"/>
      <c r="N30" s="38"/>
      <c r="O30" s="61"/>
      <c r="P30" s="93"/>
      <c r="Q30" s="93"/>
      <c r="R30" s="93"/>
    </row>
    <row r="31" spans="1:21" x14ac:dyDescent="0.45">
      <c r="A31" s="1">
        <v>27</v>
      </c>
      <c r="B31" s="1" t="s">
        <v>31</v>
      </c>
      <c r="C31" s="50">
        <v>93.6</v>
      </c>
      <c r="D31" s="1" t="s">
        <v>45</v>
      </c>
      <c r="E31" s="38">
        <v>-6.83</v>
      </c>
      <c r="F31" s="38">
        <v>-46.37</v>
      </c>
      <c r="G31" s="38">
        <v>-6.58</v>
      </c>
      <c r="H31" s="38">
        <v>-47.26</v>
      </c>
      <c r="I31" s="43" t="s">
        <v>120</v>
      </c>
      <c r="J31" s="44">
        <v>-11.43</v>
      </c>
      <c r="K31" s="38" t="s">
        <v>89</v>
      </c>
      <c r="L31" s="41" t="s">
        <v>90</v>
      </c>
      <c r="M31" s="45"/>
      <c r="N31" s="38"/>
      <c r="O31" s="61"/>
      <c r="P31" s="93"/>
      <c r="Q31" s="93"/>
      <c r="R31" s="93"/>
    </row>
    <row r="32" spans="1:21" x14ac:dyDescent="0.45">
      <c r="A32" s="1">
        <v>28</v>
      </c>
      <c r="B32" s="1" t="s">
        <v>30</v>
      </c>
      <c r="C32" s="50">
        <v>135.80000000000001</v>
      </c>
      <c r="D32" s="1" t="s">
        <v>45</v>
      </c>
      <c r="E32" s="38">
        <v>-7.43</v>
      </c>
      <c r="F32" s="38">
        <v>-51.32</v>
      </c>
      <c r="G32" s="38">
        <v>-7.16</v>
      </c>
      <c r="H32" s="38">
        <v>-50.16</v>
      </c>
      <c r="I32" s="36" t="s">
        <v>120</v>
      </c>
      <c r="J32" s="44">
        <v>-11.57</v>
      </c>
      <c r="K32" s="41" t="s">
        <v>91</v>
      </c>
      <c r="L32" s="41" t="s">
        <v>92</v>
      </c>
      <c r="M32" s="45"/>
      <c r="N32" s="38"/>
      <c r="O32" s="75"/>
      <c r="P32" s="93"/>
      <c r="Q32" s="93"/>
      <c r="R32" s="93"/>
    </row>
    <row r="33" spans="1:18" x14ac:dyDescent="0.45">
      <c r="A33" s="1">
        <v>29</v>
      </c>
      <c r="B33" s="1" t="s">
        <v>28</v>
      </c>
      <c r="C33" s="50">
        <v>80</v>
      </c>
      <c r="D33" s="1" t="s">
        <v>45</v>
      </c>
      <c r="E33" s="38">
        <v>-6.44</v>
      </c>
      <c r="F33" s="38">
        <v>-46.82</v>
      </c>
      <c r="G33" s="38">
        <v>-6.93</v>
      </c>
      <c r="H33" s="38">
        <v>-47.21</v>
      </c>
      <c r="I33" s="43" t="s">
        <v>120</v>
      </c>
      <c r="J33" s="44">
        <v>-11.43</v>
      </c>
      <c r="K33" s="38" t="s">
        <v>93</v>
      </c>
      <c r="L33" s="41" t="s">
        <v>94</v>
      </c>
      <c r="M33" s="38"/>
      <c r="N33" s="38"/>
      <c r="O33" s="61"/>
      <c r="P33" s="93"/>
      <c r="Q33" s="93"/>
      <c r="R33" s="93"/>
    </row>
    <row r="34" spans="1:18" x14ac:dyDescent="0.45">
      <c r="A34" s="1">
        <v>30</v>
      </c>
      <c r="B34" s="1" t="s">
        <v>26</v>
      </c>
      <c r="C34" s="50">
        <v>43</v>
      </c>
      <c r="D34" s="1" t="s">
        <v>45</v>
      </c>
      <c r="E34" s="38">
        <v>-6.53</v>
      </c>
      <c r="F34" s="38">
        <v>-48.26</v>
      </c>
      <c r="G34" s="38">
        <v>-5.78</v>
      </c>
      <c r="H34" s="38">
        <v>-38.51</v>
      </c>
      <c r="I34" s="43" t="s">
        <v>120</v>
      </c>
      <c r="J34" s="44">
        <v>-12.87</v>
      </c>
      <c r="K34" s="38" t="s">
        <v>95</v>
      </c>
      <c r="L34" s="41" t="s">
        <v>96</v>
      </c>
      <c r="M34" s="38"/>
      <c r="N34" s="38"/>
      <c r="O34" s="61"/>
      <c r="P34" s="93"/>
      <c r="Q34" s="93"/>
      <c r="R34" s="93"/>
    </row>
    <row r="35" spans="1:18" x14ac:dyDescent="0.45">
      <c r="A35" s="1">
        <v>31</v>
      </c>
      <c r="B35" s="1" t="s">
        <v>38</v>
      </c>
      <c r="C35" s="50">
        <v>150</v>
      </c>
      <c r="D35" s="1" t="s">
        <v>46</v>
      </c>
      <c r="E35" s="38">
        <v>-7.75</v>
      </c>
      <c r="F35" s="38">
        <v>-57.81</v>
      </c>
      <c r="G35" s="38">
        <v>-7.07</v>
      </c>
      <c r="H35" s="38">
        <v>-53.41</v>
      </c>
      <c r="I35" s="43" t="s">
        <v>120</v>
      </c>
      <c r="J35" s="44">
        <v>-11.96</v>
      </c>
      <c r="K35" s="38" t="s">
        <v>97</v>
      </c>
      <c r="L35" s="41" t="s">
        <v>98</v>
      </c>
      <c r="M35" s="38"/>
      <c r="N35" s="38"/>
      <c r="O35" s="61"/>
      <c r="P35" s="93"/>
      <c r="Q35" s="93"/>
      <c r="R35" s="93"/>
    </row>
    <row r="36" spans="1:18" x14ac:dyDescent="0.45">
      <c r="A36" s="1">
        <v>32</v>
      </c>
      <c r="B36" s="1" t="s">
        <v>29</v>
      </c>
      <c r="C36" s="50">
        <v>170.6</v>
      </c>
      <c r="D36" s="72" t="s">
        <v>46</v>
      </c>
      <c r="E36" s="38">
        <v>-6.84</v>
      </c>
      <c r="F36" s="38">
        <v>-47.47</v>
      </c>
      <c r="G36" s="38">
        <v>-6.73</v>
      </c>
      <c r="H36" s="38">
        <v>-46.25</v>
      </c>
      <c r="I36" s="36" t="s">
        <v>120</v>
      </c>
      <c r="J36" s="44">
        <v>-11.59</v>
      </c>
      <c r="K36" s="38" t="s">
        <v>99</v>
      </c>
      <c r="L36" s="41" t="s">
        <v>100</v>
      </c>
      <c r="M36" s="38"/>
      <c r="N36" s="38"/>
      <c r="O36" s="61"/>
      <c r="P36" s="93"/>
      <c r="Q36" s="93"/>
      <c r="R36" s="93"/>
    </row>
    <row r="37" spans="1:18" x14ac:dyDescent="0.45">
      <c r="A37" s="1">
        <v>33</v>
      </c>
      <c r="B37" s="1" t="s">
        <v>25</v>
      </c>
      <c r="C37" s="50">
        <v>151.5</v>
      </c>
      <c r="D37" s="1" t="s">
        <v>46</v>
      </c>
      <c r="E37" s="38">
        <v>-7.19</v>
      </c>
      <c r="F37" s="38">
        <v>-46.29</v>
      </c>
      <c r="G37" s="38">
        <v>-7.65</v>
      </c>
      <c r="H37" s="38">
        <v>-52.35</v>
      </c>
      <c r="I37" s="43" t="s">
        <v>120</v>
      </c>
      <c r="J37" s="44">
        <v>-13.15</v>
      </c>
      <c r="K37" s="38" t="s">
        <v>101</v>
      </c>
      <c r="L37" s="41" t="s">
        <v>102</v>
      </c>
      <c r="M37" s="38"/>
      <c r="N37" s="38"/>
      <c r="O37" s="61"/>
    </row>
    <row r="38" spans="1:18" x14ac:dyDescent="0.45">
      <c r="A38" s="1">
        <v>34</v>
      </c>
      <c r="B38" s="1" t="s">
        <v>33</v>
      </c>
      <c r="C38" s="50">
        <v>127</v>
      </c>
      <c r="D38" s="1" t="s">
        <v>46</v>
      </c>
      <c r="E38" s="42">
        <v>-7.7</v>
      </c>
      <c r="F38" s="38">
        <v>-59.23</v>
      </c>
      <c r="G38" s="38">
        <v>-7.63</v>
      </c>
      <c r="H38" s="38">
        <v>-59.04</v>
      </c>
      <c r="I38" s="43" t="s">
        <v>120</v>
      </c>
      <c r="J38" s="36">
        <v>-12.93</v>
      </c>
      <c r="K38" s="38" t="s">
        <v>103</v>
      </c>
      <c r="L38" s="41" t="s">
        <v>104</v>
      </c>
      <c r="M38" s="38"/>
      <c r="N38" s="38"/>
      <c r="O38" s="61"/>
    </row>
    <row r="39" spans="1:18" x14ac:dyDescent="0.45">
      <c r="A39" s="1">
        <v>35</v>
      </c>
      <c r="B39" s="1" t="s">
        <v>21</v>
      </c>
      <c r="C39" s="50">
        <v>138</v>
      </c>
      <c r="D39" s="1" t="s">
        <v>46</v>
      </c>
      <c r="E39" s="38">
        <v>-8.65</v>
      </c>
      <c r="F39" s="38">
        <v>-68.56</v>
      </c>
      <c r="G39" s="38">
        <v>-8.57</v>
      </c>
      <c r="H39" s="38">
        <v>-60.52</v>
      </c>
      <c r="I39" s="43" t="s">
        <v>120</v>
      </c>
      <c r="J39" s="44">
        <v>-13.1</v>
      </c>
      <c r="K39" s="38" t="s">
        <v>105</v>
      </c>
      <c r="L39" s="41" t="s">
        <v>106</v>
      </c>
      <c r="M39" s="38"/>
      <c r="N39" s="38"/>
      <c r="O39" s="61"/>
      <c r="P39" s="94"/>
      <c r="Q39" s="94"/>
      <c r="R39" s="94"/>
    </row>
    <row r="40" spans="1:18" x14ac:dyDescent="0.45">
      <c r="A40" s="1">
        <v>36</v>
      </c>
      <c r="B40" s="1" t="s">
        <v>107</v>
      </c>
      <c r="C40" s="51">
        <v>100</v>
      </c>
      <c r="D40" s="1" t="s">
        <v>47</v>
      </c>
      <c r="E40" s="38">
        <v>-6.92</v>
      </c>
      <c r="F40" s="38">
        <v>-43.25</v>
      </c>
      <c r="G40" s="38">
        <v>-6.67</v>
      </c>
      <c r="H40" s="38">
        <v>-42.17</v>
      </c>
      <c r="I40" s="43" t="s">
        <v>120</v>
      </c>
      <c r="J40" s="36">
        <v>-11.94</v>
      </c>
      <c r="K40" s="38" t="s">
        <v>108</v>
      </c>
      <c r="L40" s="41" t="s">
        <v>109</v>
      </c>
      <c r="M40" s="42"/>
      <c r="N40" s="38"/>
      <c r="O40" s="61"/>
      <c r="P40" s="93"/>
      <c r="Q40" s="93"/>
      <c r="R40" s="93"/>
    </row>
    <row r="41" spans="1:18" x14ac:dyDescent="0.45">
      <c r="A41" s="18">
        <v>37</v>
      </c>
      <c r="B41" s="18" t="s">
        <v>27</v>
      </c>
      <c r="C41" s="52">
        <v>100</v>
      </c>
      <c r="D41" s="18" t="s">
        <v>47</v>
      </c>
      <c r="E41" s="46">
        <v>-7.32</v>
      </c>
      <c r="F41" s="46">
        <v>-44.04</v>
      </c>
      <c r="G41" s="46">
        <v>-7.15</v>
      </c>
      <c r="H41" s="46">
        <v>-42.28</v>
      </c>
      <c r="I41" s="47" t="s">
        <v>120</v>
      </c>
      <c r="J41" s="22">
        <v>-8.92</v>
      </c>
      <c r="K41" s="46" t="s">
        <v>110</v>
      </c>
      <c r="L41" s="48" t="s">
        <v>111</v>
      </c>
      <c r="M41" s="38"/>
      <c r="N41" s="38"/>
      <c r="O41" s="61"/>
      <c r="P41" s="93"/>
      <c r="Q41" s="93"/>
      <c r="R41" s="93"/>
    </row>
    <row r="42" spans="1:18" ht="15.75" x14ac:dyDescent="0.45">
      <c r="A42" t="s">
        <v>122</v>
      </c>
      <c r="M42" s="38"/>
      <c r="N42" s="38"/>
      <c r="O42" s="61"/>
      <c r="P42" s="93"/>
      <c r="Q42" s="93"/>
      <c r="R42" s="93"/>
    </row>
    <row r="43" spans="1:18" x14ac:dyDescent="0.45">
      <c r="A43" t="s">
        <v>138</v>
      </c>
      <c r="M43" s="101"/>
      <c r="N43" s="101"/>
      <c r="O43" s="61"/>
      <c r="P43" s="93"/>
      <c r="Q43" s="93"/>
      <c r="R43" s="93"/>
    </row>
    <row r="44" spans="1:18" ht="15.75" x14ac:dyDescent="0.45">
      <c r="A44" t="s">
        <v>124</v>
      </c>
      <c r="O44" s="61"/>
      <c r="P44" s="93"/>
      <c r="Q44" s="93"/>
      <c r="R44" s="93"/>
    </row>
    <row r="45" spans="1:18" x14ac:dyDescent="0.45">
      <c r="O45" s="61"/>
      <c r="P45" s="93"/>
      <c r="Q45" s="93"/>
      <c r="R45" s="93"/>
    </row>
    <row r="46" spans="1:18" x14ac:dyDescent="0.45">
      <c r="M46" s="91"/>
      <c r="N46" s="91"/>
      <c r="O46" s="61"/>
      <c r="P46" s="93"/>
      <c r="Q46" s="93"/>
      <c r="R46" s="93"/>
    </row>
    <row r="47" spans="1:18" x14ac:dyDescent="0.45">
      <c r="M47" s="91"/>
      <c r="N47" s="91"/>
      <c r="O47" s="61"/>
      <c r="P47" s="93"/>
      <c r="Q47" s="93"/>
      <c r="R47" s="93"/>
    </row>
    <row r="48" spans="1:18" x14ac:dyDescent="0.45">
      <c r="O48" s="61"/>
      <c r="P48" s="93"/>
      <c r="Q48" s="93"/>
      <c r="R48" s="93"/>
    </row>
    <row r="49" spans="15:16" x14ac:dyDescent="0.45">
      <c r="O49" s="61"/>
    </row>
    <row r="50" spans="15:16" x14ac:dyDescent="0.45">
      <c r="O50" s="62"/>
    </row>
    <row r="51" spans="15:16" x14ac:dyDescent="0.45">
      <c r="O51" s="12"/>
      <c r="P51" s="26"/>
    </row>
    <row r="52" spans="15:16" x14ac:dyDescent="0.45">
      <c r="O52" s="12"/>
      <c r="P52" s="26"/>
    </row>
    <row r="53" spans="15:16" x14ac:dyDescent="0.45">
      <c r="O53" s="12"/>
      <c r="P53" s="63"/>
    </row>
    <row r="54" spans="15:16" x14ac:dyDescent="0.45">
      <c r="O54" s="12"/>
      <c r="P54" s="63"/>
    </row>
    <row r="55" spans="15:16" x14ac:dyDescent="0.45">
      <c r="O55" s="62"/>
      <c r="P55" s="63"/>
    </row>
  </sheetData>
  <mergeCells count="9">
    <mergeCell ref="Q5:R5"/>
    <mergeCell ref="S5:T5"/>
    <mergeCell ref="L3:L4"/>
    <mergeCell ref="A3:A4"/>
    <mergeCell ref="B3:B4"/>
    <mergeCell ref="D3:D4"/>
    <mergeCell ref="E3:F3"/>
    <mergeCell ref="G3:H3"/>
    <mergeCell ref="I3:I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42"/>
  <sheetViews>
    <sheetView topLeftCell="A23" workbookViewId="0">
      <selection activeCell="K46" sqref="K46"/>
    </sheetView>
  </sheetViews>
  <sheetFormatPr defaultRowHeight="14.25" x14ac:dyDescent="0.45"/>
  <cols>
    <col min="1" max="1" width="5" customWidth="1"/>
    <col min="2" max="2" width="6.59765625" style="109" customWidth="1"/>
    <col min="3" max="3" width="7" customWidth="1"/>
    <col min="4" max="4" width="6.1328125" customWidth="1"/>
    <col min="5" max="5" width="5.86328125" customWidth="1"/>
    <col min="6" max="6" width="6" customWidth="1"/>
    <col min="7" max="11" width="6.1328125" customWidth="1"/>
    <col min="12" max="13" width="6.1328125" style="109" customWidth="1"/>
    <col min="14" max="15" width="6.1328125" customWidth="1"/>
    <col min="16" max="31" width="6.1328125" style="109" customWidth="1"/>
  </cols>
  <sheetData>
    <row r="1" spans="1:50" x14ac:dyDescent="0.45">
      <c r="A1" t="s">
        <v>140</v>
      </c>
      <c r="L1" s="108"/>
      <c r="P1" s="108"/>
      <c r="V1" s="108"/>
      <c r="AB1" s="108"/>
    </row>
    <row r="2" spans="1:50" x14ac:dyDescent="0.45">
      <c r="L2" s="108"/>
      <c r="P2" s="108"/>
      <c r="V2" s="108"/>
      <c r="AB2" s="108"/>
    </row>
    <row r="3" spans="1:50" x14ac:dyDescent="0.45">
      <c r="A3" s="136" t="s">
        <v>0</v>
      </c>
      <c r="B3" s="142" t="s">
        <v>1</v>
      </c>
      <c r="C3" s="23" t="s">
        <v>41</v>
      </c>
      <c r="D3" s="144" t="s">
        <v>43</v>
      </c>
      <c r="E3" s="141" t="s">
        <v>125</v>
      </c>
      <c r="F3" s="141"/>
      <c r="G3" s="141" t="s">
        <v>2</v>
      </c>
      <c r="H3" s="141"/>
      <c r="I3" s="73" t="s">
        <v>3</v>
      </c>
      <c r="J3" s="141" t="s">
        <v>4</v>
      </c>
      <c r="K3" s="141"/>
      <c r="L3" s="146" t="s">
        <v>129</v>
      </c>
      <c r="M3" s="146"/>
      <c r="N3" s="141" t="s">
        <v>5</v>
      </c>
      <c r="O3" s="141"/>
      <c r="P3" s="146" t="s">
        <v>130</v>
      </c>
      <c r="Q3" s="146"/>
      <c r="R3" s="146" t="s">
        <v>131</v>
      </c>
      <c r="S3" s="146"/>
      <c r="T3" s="146" t="s">
        <v>132</v>
      </c>
      <c r="U3" s="146"/>
      <c r="V3" s="146" t="s">
        <v>133</v>
      </c>
      <c r="W3" s="146"/>
      <c r="X3" s="146" t="s">
        <v>134</v>
      </c>
      <c r="Y3" s="146"/>
      <c r="Z3" s="146" t="s">
        <v>135</v>
      </c>
      <c r="AA3" s="146"/>
      <c r="AB3" s="146" t="s">
        <v>136</v>
      </c>
      <c r="AC3" s="146"/>
      <c r="AD3" s="146" t="s">
        <v>137</v>
      </c>
      <c r="AE3" s="146"/>
    </row>
    <row r="4" spans="1:50" ht="15.4" x14ac:dyDescent="0.45">
      <c r="A4" s="137"/>
      <c r="B4" s="143"/>
      <c r="C4" s="24" t="s">
        <v>42</v>
      </c>
      <c r="D4" s="145"/>
      <c r="E4" s="15">
        <v>40756</v>
      </c>
      <c r="F4" s="15">
        <v>40969</v>
      </c>
      <c r="G4" s="15">
        <v>40756</v>
      </c>
      <c r="H4" s="15">
        <v>40969</v>
      </c>
      <c r="I4" s="15">
        <v>40969</v>
      </c>
      <c r="J4" s="16">
        <v>40756</v>
      </c>
      <c r="K4" s="17">
        <v>40969</v>
      </c>
      <c r="L4" s="110">
        <v>40756</v>
      </c>
      <c r="M4" s="111">
        <v>40969</v>
      </c>
      <c r="N4" s="17">
        <v>40756</v>
      </c>
      <c r="O4" s="17">
        <v>40969</v>
      </c>
      <c r="P4" s="110">
        <v>40756</v>
      </c>
      <c r="Q4" s="111">
        <v>40969</v>
      </c>
      <c r="R4" s="111">
        <v>40756</v>
      </c>
      <c r="S4" s="111">
        <v>40969</v>
      </c>
      <c r="T4" s="111">
        <v>40756</v>
      </c>
      <c r="U4" s="111">
        <v>40969</v>
      </c>
      <c r="V4" s="110">
        <v>40756</v>
      </c>
      <c r="W4" s="111">
        <v>40969</v>
      </c>
      <c r="X4" s="110">
        <v>40756</v>
      </c>
      <c r="Y4" s="111">
        <v>40969</v>
      </c>
      <c r="Z4" s="111">
        <v>40756</v>
      </c>
      <c r="AA4" s="111">
        <v>40969</v>
      </c>
      <c r="AB4" s="110">
        <v>40756</v>
      </c>
      <c r="AC4" s="111">
        <v>40969</v>
      </c>
      <c r="AD4" s="111">
        <v>40756</v>
      </c>
      <c r="AE4" s="111">
        <v>40969</v>
      </c>
      <c r="AG4" s="95"/>
    </row>
    <row r="5" spans="1:50" x14ac:dyDescent="0.45">
      <c r="A5" s="1">
        <v>1</v>
      </c>
      <c r="B5" s="2" t="s">
        <v>6</v>
      </c>
      <c r="C5" s="30">
        <v>7.6</v>
      </c>
      <c r="D5" s="28" t="s">
        <v>44</v>
      </c>
      <c r="E5" s="3">
        <f>1123*20</f>
        <v>22460</v>
      </c>
      <c r="F5" s="4">
        <f>1125*20</f>
        <v>22500</v>
      </c>
      <c r="G5" s="5">
        <v>26.5</v>
      </c>
      <c r="H5" s="5">
        <v>25.2</v>
      </c>
      <c r="I5" s="6">
        <v>7.46</v>
      </c>
      <c r="J5" s="7">
        <v>17.304062909567499</v>
      </c>
      <c r="K5" s="7">
        <v>18.752988047808767</v>
      </c>
      <c r="L5" s="4">
        <v>4103.5</v>
      </c>
      <c r="M5" s="4">
        <v>3737.5</v>
      </c>
      <c r="N5" s="5">
        <v>125.95</v>
      </c>
      <c r="O5" s="5">
        <v>55.598999999999997</v>
      </c>
      <c r="P5" s="5">
        <v>48.027000000000001</v>
      </c>
      <c r="Q5" s="5">
        <v>55.598999999999997</v>
      </c>
      <c r="R5" s="5">
        <v>304.60000000000002</v>
      </c>
      <c r="S5" s="5">
        <v>305.45</v>
      </c>
      <c r="T5" s="5">
        <v>86.311111111111103</v>
      </c>
      <c r="U5" s="5">
        <v>86.041900163807227</v>
      </c>
      <c r="V5" s="59">
        <v>7025.7298000000001</v>
      </c>
      <c r="W5" s="4">
        <v>7090.6</v>
      </c>
      <c r="X5" s="119">
        <v>33</v>
      </c>
      <c r="Y5" s="5">
        <v>25.3</v>
      </c>
      <c r="Z5" s="5">
        <v>10.888999999999999</v>
      </c>
      <c r="AA5" s="9">
        <v>2.5208000000000004</v>
      </c>
      <c r="AB5" s="4">
        <v>26.144000000000002</v>
      </c>
      <c r="AC5" s="9">
        <v>0.90890000000000004</v>
      </c>
      <c r="AD5" s="7">
        <v>70.347400988724445</v>
      </c>
      <c r="AE5" s="7">
        <v>77.8</v>
      </c>
      <c r="AF5" s="90"/>
      <c r="AX5" s="91"/>
    </row>
    <row r="6" spans="1:50" x14ac:dyDescent="0.45">
      <c r="A6" s="1">
        <v>2</v>
      </c>
      <c r="B6" s="2" t="s">
        <v>7</v>
      </c>
      <c r="C6" s="30">
        <v>8.5</v>
      </c>
      <c r="D6" s="28" t="s">
        <v>44</v>
      </c>
      <c r="E6" s="3">
        <f>1691*20</f>
        <v>33820</v>
      </c>
      <c r="F6" s="4">
        <f>1598*20</f>
        <v>31960</v>
      </c>
      <c r="G6" s="5">
        <v>26.7</v>
      </c>
      <c r="H6" s="5">
        <v>25.7</v>
      </c>
      <c r="I6" s="6">
        <v>7.39</v>
      </c>
      <c r="J6" s="7">
        <v>47.441677588466582</v>
      </c>
      <c r="K6" s="7">
        <v>38.474103585657375</v>
      </c>
      <c r="L6" s="4">
        <v>5007</v>
      </c>
      <c r="M6" s="4">
        <v>5165.5</v>
      </c>
      <c r="N6" s="5">
        <v>133.30000000000001</v>
      </c>
      <c r="O6" s="5">
        <v>234.244</v>
      </c>
      <c r="P6" s="5">
        <v>260.81399999999996</v>
      </c>
      <c r="Q6" s="5">
        <v>234.244</v>
      </c>
      <c r="R6" s="5">
        <v>463.55</v>
      </c>
      <c r="S6" s="5">
        <v>468.65</v>
      </c>
      <c r="T6" s="5">
        <v>90.222222222222243</v>
      </c>
      <c r="U6" s="5">
        <v>87.076472109664635</v>
      </c>
      <c r="V6" s="59">
        <v>9963.77</v>
      </c>
      <c r="W6" s="4">
        <v>10281.370000000001</v>
      </c>
      <c r="X6" s="120">
        <v>53.7</v>
      </c>
      <c r="Y6" s="5">
        <v>32.5</v>
      </c>
      <c r="Z6" s="5">
        <v>12.463000000000001</v>
      </c>
      <c r="AA6" s="9">
        <v>0</v>
      </c>
      <c r="AB6" s="4">
        <v>12.574</v>
      </c>
      <c r="AC6" s="9">
        <v>0.93909999999999993</v>
      </c>
      <c r="AD6" s="7">
        <v>401.19856608852035</v>
      </c>
      <c r="AE6" s="7">
        <v>42.7</v>
      </c>
      <c r="AF6" s="90"/>
      <c r="AG6" s="88"/>
      <c r="AI6" s="89"/>
      <c r="AK6" s="92"/>
      <c r="AL6" s="81"/>
      <c r="AM6" s="88"/>
      <c r="AO6" s="89"/>
      <c r="AQ6" s="92"/>
    </row>
    <row r="7" spans="1:50" x14ac:dyDescent="0.45">
      <c r="A7" s="1">
        <v>4</v>
      </c>
      <c r="B7" s="2" t="s">
        <v>8</v>
      </c>
      <c r="C7" s="30">
        <v>8.3000000000000007</v>
      </c>
      <c r="D7" s="28" t="s">
        <v>44</v>
      </c>
      <c r="E7" s="3">
        <f>1850*20</f>
        <v>37000</v>
      </c>
      <c r="F7" s="4">
        <f>1813*20</f>
        <v>36260</v>
      </c>
      <c r="G7" s="5">
        <v>26</v>
      </c>
      <c r="H7" s="5">
        <v>24.7</v>
      </c>
      <c r="I7" s="6">
        <v>8.0399999999999991</v>
      </c>
      <c r="J7" s="7">
        <v>5.2903014416775891</v>
      </c>
      <c r="K7" s="7">
        <v>5.2529880478087652</v>
      </c>
      <c r="L7" s="4">
        <v>5961.5</v>
      </c>
      <c r="M7" s="4">
        <v>5768.5</v>
      </c>
      <c r="N7" s="5">
        <v>268.64999999999998</v>
      </c>
      <c r="O7" s="5">
        <v>50.58</v>
      </c>
      <c r="P7" s="5">
        <v>46.574999999999996</v>
      </c>
      <c r="Q7" s="5">
        <v>50.58</v>
      </c>
      <c r="R7" s="5">
        <v>509.25</v>
      </c>
      <c r="S7" s="5">
        <v>496</v>
      </c>
      <c r="T7" s="5">
        <v>57.24444444444444</v>
      </c>
      <c r="U7" s="5">
        <v>58.194671954478835</v>
      </c>
      <c r="V7" s="59">
        <v>12377.281000000001</v>
      </c>
      <c r="W7" s="4">
        <v>11699.49</v>
      </c>
      <c r="X7" s="120">
        <v>56.3</v>
      </c>
      <c r="Y7" s="5">
        <v>37.4</v>
      </c>
      <c r="Z7" s="5">
        <v>9.8419999999999987</v>
      </c>
      <c r="AA7" s="9">
        <v>4.0213000000000001</v>
      </c>
      <c r="AB7" s="4">
        <v>11.856</v>
      </c>
      <c r="AC7" s="9">
        <v>0.86160000000000003</v>
      </c>
      <c r="AD7" s="7">
        <v>560.90023238587366</v>
      </c>
      <c r="AE7" s="7">
        <v>58.6</v>
      </c>
      <c r="AF7" s="90"/>
      <c r="AG7" s="58"/>
      <c r="AI7" s="13"/>
      <c r="AK7" s="92"/>
      <c r="AL7" s="12"/>
      <c r="AM7" s="13"/>
      <c r="AO7" s="13"/>
      <c r="AQ7" s="92"/>
    </row>
    <row r="8" spans="1:50" x14ac:dyDescent="0.45">
      <c r="A8" s="1">
        <v>5</v>
      </c>
      <c r="B8" s="2" t="s">
        <v>10</v>
      </c>
      <c r="C8" s="30">
        <v>6.7</v>
      </c>
      <c r="D8" s="28" t="s">
        <v>44</v>
      </c>
      <c r="E8" s="3">
        <f>1099*10</f>
        <v>10990</v>
      </c>
      <c r="F8" s="3">
        <v>9430</v>
      </c>
      <c r="G8" s="5">
        <v>26</v>
      </c>
      <c r="H8" s="5">
        <v>25</v>
      </c>
      <c r="I8" s="6">
        <v>7.88</v>
      </c>
      <c r="J8" s="7">
        <v>0.63519003931847973</v>
      </c>
      <c r="K8" s="7">
        <v>1.9476095617529883</v>
      </c>
      <c r="L8" s="4">
        <v>1397.5</v>
      </c>
      <c r="M8" s="4">
        <v>1680</v>
      </c>
      <c r="N8" s="5">
        <v>86.46</v>
      </c>
      <c r="O8" s="5">
        <v>33.030999999999999</v>
      </c>
      <c r="P8" s="5">
        <v>24.164999999999999</v>
      </c>
      <c r="Q8" s="5">
        <v>33.030999999999999</v>
      </c>
      <c r="R8" s="5">
        <v>143.25</v>
      </c>
      <c r="S8" s="5">
        <v>148.94999999999999</v>
      </c>
      <c r="T8" s="5">
        <v>29.244444444444444</v>
      </c>
      <c r="U8" s="5">
        <v>34.31330287093715</v>
      </c>
      <c r="V8" s="59">
        <v>2658.9750000000004</v>
      </c>
      <c r="W8" s="8">
        <v>2481.71</v>
      </c>
      <c r="X8" s="120">
        <v>12.7</v>
      </c>
      <c r="Y8" s="10">
        <v>10.199999999999999</v>
      </c>
      <c r="Z8" s="5">
        <v>10.902000000000001</v>
      </c>
      <c r="AA8" s="9">
        <v>0.75939999999999996</v>
      </c>
      <c r="AB8" s="5">
        <v>9.2740000000000009</v>
      </c>
      <c r="AC8" s="9">
        <v>1.0674000000000001</v>
      </c>
      <c r="AD8" s="7">
        <v>85.829699489975866</v>
      </c>
      <c r="AE8" s="7">
        <v>93</v>
      </c>
      <c r="AF8" s="90"/>
      <c r="AG8" s="5"/>
      <c r="AI8" s="5"/>
      <c r="AK8" s="92"/>
      <c r="AL8" s="2"/>
      <c r="AM8" s="5"/>
      <c r="AO8" s="5"/>
      <c r="AQ8" s="92"/>
    </row>
    <row r="9" spans="1:50" x14ac:dyDescent="0.45">
      <c r="A9" s="1">
        <v>6</v>
      </c>
      <c r="B9" s="2" t="s">
        <v>11</v>
      </c>
      <c r="C9" s="30">
        <v>7.3</v>
      </c>
      <c r="D9" s="28" t="s">
        <v>44</v>
      </c>
      <c r="E9" s="3">
        <v>1691</v>
      </c>
      <c r="F9" s="3">
        <v>1513</v>
      </c>
      <c r="G9" s="5">
        <v>26.9</v>
      </c>
      <c r="H9" s="5">
        <v>25.4</v>
      </c>
      <c r="I9" s="6">
        <v>7.44</v>
      </c>
      <c r="J9" s="7">
        <v>22.788990825688074</v>
      </c>
      <c r="K9" s="7">
        <v>12.776892430278886</v>
      </c>
      <c r="L9" s="4">
        <v>197.96</v>
      </c>
      <c r="M9" s="4">
        <v>147.4</v>
      </c>
      <c r="N9" s="5">
        <v>25.71</v>
      </c>
      <c r="O9" s="5">
        <v>70.322999999999993</v>
      </c>
      <c r="P9" s="5">
        <v>68.945999999999998</v>
      </c>
      <c r="Q9" s="5">
        <v>70.322999999999993</v>
      </c>
      <c r="R9" s="5">
        <v>55.66</v>
      </c>
      <c r="S9" s="5">
        <v>59.86</v>
      </c>
      <c r="T9" s="5">
        <v>9.2444444444444436</v>
      </c>
      <c r="U9" s="5">
        <v>10.173290800931115</v>
      </c>
      <c r="V9" s="59">
        <v>212.71799999999999</v>
      </c>
      <c r="W9" s="8">
        <v>120.5283</v>
      </c>
      <c r="X9" s="120">
        <v>0.7</v>
      </c>
      <c r="Y9" s="10">
        <v>0.7</v>
      </c>
      <c r="Z9" s="5">
        <v>8.7150000000000005E-2</v>
      </c>
      <c r="AA9" s="9">
        <v>0</v>
      </c>
      <c r="AB9" s="4">
        <v>40.933619999999998</v>
      </c>
      <c r="AC9" s="9">
        <v>12.700519999999999</v>
      </c>
      <c r="AD9" s="7">
        <v>75.705089313778473</v>
      </c>
      <c r="AE9" s="7">
        <v>84.5</v>
      </c>
      <c r="AF9" s="90"/>
      <c r="AG9" s="5"/>
      <c r="AI9" s="5"/>
      <c r="AK9" s="92"/>
      <c r="AL9" s="2"/>
      <c r="AM9" s="5"/>
      <c r="AO9" s="5"/>
      <c r="AQ9" s="92"/>
    </row>
    <row r="10" spans="1:50" x14ac:dyDescent="0.45">
      <c r="A10" s="1">
        <v>7</v>
      </c>
      <c r="B10" s="2" t="s">
        <v>12</v>
      </c>
      <c r="C10" s="30">
        <v>8.1</v>
      </c>
      <c r="D10" s="28" t="s">
        <v>44</v>
      </c>
      <c r="E10" s="3">
        <v>2716</v>
      </c>
      <c r="F10" s="3">
        <v>2601</v>
      </c>
      <c r="G10" s="5">
        <v>25.9</v>
      </c>
      <c r="H10" s="5">
        <v>25.2</v>
      </c>
      <c r="I10" s="6">
        <v>7.24</v>
      </c>
      <c r="J10" s="7">
        <v>17.557667103538662</v>
      </c>
      <c r="K10" s="7">
        <v>15.501992031872513</v>
      </c>
      <c r="L10" s="4">
        <v>371.1</v>
      </c>
      <c r="M10" s="4">
        <v>354.1</v>
      </c>
      <c r="N10" s="5">
        <v>22.88</v>
      </c>
      <c r="O10" s="5">
        <v>50.381</v>
      </c>
      <c r="P10" s="5">
        <v>46.771000000000001</v>
      </c>
      <c r="Q10" s="5">
        <v>50.381</v>
      </c>
      <c r="R10" s="5">
        <v>64.349999999999994</v>
      </c>
      <c r="S10" s="5">
        <v>66.19</v>
      </c>
      <c r="T10" s="5">
        <v>30.93333333333333</v>
      </c>
      <c r="U10" s="5">
        <v>28.019656866971292</v>
      </c>
      <c r="V10" s="59">
        <v>541.15800000000002</v>
      </c>
      <c r="W10" s="8">
        <v>531.79499999999996</v>
      </c>
      <c r="X10" s="120">
        <v>2.5</v>
      </c>
      <c r="Y10" s="10">
        <v>2.2000000000000002</v>
      </c>
      <c r="Z10" s="5">
        <v>11.04</v>
      </c>
      <c r="AA10" s="9">
        <v>0.42285000000000006</v>
      </c>
      <c r="AB10" s="4">
        <v>11.01</v>
      </c>
      <c r="AC10" s="9">
        <v>0.5907</v>
      </c>
      <c r="AD10" s="7">
        <v>66.65456791726244</v>
      </c>
      <c r="AE10" s="7">
        <v>84.2</v>
      </c>
      <c r="AF10" s="90"/>
      <c r="AG10" s="5"/>
      <c r="AI10" s="5"/>
      <c r="AK10" s="92"/>
      <c r="AL10" s="2"/>
      <c r="AM10" s="5"/>
      <c r="AO10" s="5"/>
      <c r="AQ10" s="92"/>
    </row>
    <row r="11" spans="1:50" x14ac:dyDescent="0.45">
      <c r="A11" s="1">
        <v>8</v>
      </c>
      <c r="B11" s="2" t="s">
        <v>13</v>
      </c>
      <c r="C11" s="30">
        <v>6.1</v>
      </c>
      <c r="D11" s="28" t="s">
        <v>44</v>
      </c>
      <c r="E11" s="3">
        <v>182</v>
      </c>
      <c r="F11" s="3">
        <v>193</v>
      </c>
      <c r="G11" s="5">
        <v>28.6</v>
      </c>
      <c r="H11" s="5">
        <v>26.1</v>
      </c>
      <c r="I11" s="6">
        <v>7.34</v>
      </c>
      <c r="J11" s="7">
        <v>3.2555701179554393</v>
      </c>
      <c r="K11" s="7">
        <v>3.3705179282868531</v>
      </c>
      <c r="L11" s="5">
        <v>2.9853999999999998</v>
      </c>
      <c r="M11" s="5">
        <v>3.496</v>
      </c>
      <c r="N11" s="5">
        <v>1.27</v>
      </c>
      <c r="O11" s="5">
        <v>27.78</v>
      </c>
      <c r="P11" s="5">
        <v>19.847999999999999</v>
      </c>
      <c r="Q11" s="5">
        <v>27.78</v>
      </c>
      <c r="R11" s="5">
        <v>4.7359999999999998</v>
      </c>
      <c r="S11" s="5">
        <v>5.5590000000000002</v>
      </c>
      <c r="T11" s="5">
        <v>0.14222222222222222</v>
      </c>
      <c r="U11" s="5">
        <v>0.28450728511078544</v>
      </c>
      <c r="V11" s="60">
        <v>2.9552900000000002</v>
      </c>
      <c r="W11" s="10">
        <v>3.6458599999999999</v>
      </c>
      <c r="X11" s="119">
        <v>0</v>
      </c>
      <c r="Y11" s="10">
        <v>0</v>
      </c>
      <c r="Z11" s="5">
        <v>0.11377</v>
      </c>
      <c r="AA11" s="9">
        <v>7.3340000000000002E-2</v>
      </c>
      <c r="AB11" s="5">
        <v>7.89297</v>
      </c>
      <c r="AC11" s="9">
        <v>9.7054100000000005</v>
      </c>
      <c r="AD11" s="7">
        <v>33.292649206234522</v>
      </c>
      <c r="AE11" s="7">
        <v>24.3</v>
      </c>
      <c r="AF11" s="90"/>
      <c r="AG11" s="5"/>
      <c r="AI11" s="5"/>
      <c r="AK11" s="92"/>
      <c r="AL11" s="2"/>
      <c r="AM11" s="5"/>
      <c r="AO11" s="5"/>
      <c r="AQ11" s="92"/>
    </row>
    <row r="12" spans="1:50" x14ac:dyDescent="0.45">
      <c r="A12" s="1">
        <v>9</v>
      </c>
      <c r="B12" s="2" t="s">
        <v>14</v>
      </c>
      <c r="C12" s="30">
        <v>8</v>
      </c>
      <c r="D12" s="28" t="s">
        <v>44</v>
      </c>
      <c r="E12" s="3">
        <f>2158*10</f>
        <v>21580</v>
      </c>
      <c r="F12" s="3">
        <f>1051*20</f>
        <v>21020</v>
      </c>
      <c r="G12" s="5">
        <v>26.2</v>
      </c>
      <c r="H12" s="5">
        <v>25.8</v>
      </c>
      <c r="I12" s="6">
        <v>7.62</v>
      </c>
      <c r="J12" s="7">
        <v>11.954783748361729</v>
      </c>
      <c r="K12" s="7">
        <v>11.557768924302792</v>
      </c>
      <c r="L12" s="4">
        <v>3508.5</v>
      </c>
      <c r="M12" s="4">
        <v>3049.5</v>
      </c>
      <c r="N12" s="5">
        <v>190.4</v>
      </c>
      <c r="O12" s="5">
        <v>75.176000000000002</v>
      </c>
      <c r="P12" s="5">
        <v>63.686999999999998</v>
      </c>
      <c r="Q12" s="5">
        <v>75.176000000000002</v>
      </c>
      <c r="R12" s="5">
        <v>404.1</v>
      </c>
      <c r="S12" s="5">
        <v>392.85</v>
      </c>
      <c r="T12" s="5">
        <v>45.422222222222224</v>
      </c>
      <c r="U12" s="5">
        <v>44.314165014225374</v>
      </c>
      <c r="V12" s="59">
        <v>6402.4474</v>
      </c>
      <c r="W12" s="8">
        <v>4786.1549999999997</v>
      </c>
      <c r="X12" s="120">
        <v>32.9</v>
      </c>
      <c r="Y12" s="10">
        <v>18.600000000000001</v>
      </c>
      <c r="Z12" s="5">
        <v>9.9250000000000007</v>
      </c>
      <c r="AA12" s="9">
        <v>0</v>
      </c>
      <c r="AB12" s="5">
        <v>9.1989999999999998</v>
      </c>
      <c r="AC12" s="9">
        <v>1.1883000000000001</v>
      </c>
      <c r="AD12" s="7">
        <v>136.88892092771547</v>
      </c>
      <c r="AE12" s="7">
        <v>152.5</v>
      </c>
      <c r="AF12" s="90"/>
      <c r="AK12" s="92"/>
      <c r="AL12" s="91"/>
      <c r="AQ12" s="92"/>
    </row>
    <row r="13" spans="1:50" x14ac:dyDescent="0.45">
      <c r="A13" s="1">
        <v>10</v>
      </c>
      <c r="B13" s="2" t="s">
        <v>15</v>
      </c>
      <c r="C13" s="30">
        <v>7.8</v>
      </c>
      <c r="D13" s="28" t="s">
        <v>44</v>
      </c>
      <c r="E13" s="3">
        <f>630*20</f>
        <v>12600</v>
      </c>
      <c r="F13" s="3">
        <v>11400</v>
      </c>
      <c r="G13" s="5">
        <v>26.5</v>
      </c>
      <c r="H13" s="5">
        <v>25.5</v>
      </c>
      <c r="I13" s="6">
        <v>7.79</v>
      </c>
      <c r="J13" s="7">
        <v>0.74547837483617307</v>
      </c>
      <c r="K13" s="7">
        <v>1.7438247011952195</v>
      </c>
      <c r="L13" s="4">
        <v>2038</v>
      </c>
      <c r="M13" s="4">
        <v>1726</v>
      </c>
      <c r="N13" s="5">
        <v>112.6</v>
      </c>
      <c r="O13" s="5">
        <v>42.204999999999998</v>
      </c>
      <c r="P13" s="5">
        <v>57.092999999999996</v>
      </c>
      <c r="Q13" s="5">
        <v>42.204999999999998</v>
      </c>
      <c r="R13" s="5">
        <v>192.35</v>
      </c>
      <c r="S13" s="5">
        <v>199.25</v>
      </c>
      <c r="T13" s="5">
        <v>34.4</v>
      </c>
      <c r="U13" s="5">
        <v>37.244590050866456</v>
      </c>
      <c r="V13" s="59">
        <v>3190.77</v>
      </c>
      <c r="W13" s="8">
        <v>3722.5650000000001</v>
      </c>
      <c r="X13" s="120">
        <v>15.2</v>
      </c>
      <c r="Y13" s="10">
        <v>13.7</v>
      </c>
      <c r="Z13" s="5">
        <v>10.164</v>
      </c>
      <c r="AA13" s="9">
        <v>0.7399</v>
      </c>
      <c r="AB13" s="4">
        <v>21.117000000000001</v>
      </c>
      <c r="AC13" s="9">
        <v>1.0604</v>
      </c>
      <c r="AD13" s="7">
        <v>119.5544912284676</v>
      </c>
      <c r="AE13" s="7">
        <v>143.4</v>
      </c>
      <c r="AK13" s="92"/>
      <c r="AL13" s="91"/>
      <c r="AQ13" s="92"/>
    </row>
    <row r="14" spans="1:50" x14ac:dyDescent="0.45">
      <c r="A14" s="1">
        <v>11</v>
      </c>
      <c r="B14" s="2" t="s">
        <v>16</v>
      </c>
      <c r="C14" s="30">
        <v>7.6</v>
      </c>
      <c r="D14" s="28" t="s">
        <v>44</v>
      </c>
      <c r="E14" s="3">
        <v>4465</v>
      </c>
      <c r="F14" s="3">
        <f>2*2164</f>
        <v>4328</v>
      </c>
      <c r="G14" s="5">
        <v>27.1</v>
      </c>
      <c r="H14" s="5">
        <v>25.8</v>
      </c>
      <c r="I14" s="6">
        <v>7.48</v>
      </c>
      <c r="J14" s="7">
        <v>12.98689384010485</v>
      </c>
      <c r="K14" s="7">
        <v>13.171314741035857</v>
      </c>
      <c r="L14" s="4">
        <v>688.1</v>
      </c>
      <c r="M14" s="4">
        <v>653.6</v>
      </c>
      <c r="N14" s="5">
        <v>46.18</v>
      </c>
      <c r="O14" s="5">
        <v>79.763000000000005</v>
      </c>
      <c r="P14" s="5">
        <v>71.967999999999989</v>
      </c>
      <c r="Q14" s="5">
        <v>79.763000000000005</v>
      </c>
      <c r="R14" s="5">
        <v>95.92</v>
      </c>
      <c r="S14" s="5">
        <v>100.46</v>
      </c>
      <c r="T14" s="5">
        <v>18.577777777777776</v>
      </c>
      <c r="U14" s="5">
        <v>18.191223381325976</v>
      </c>
      <c r="V14" s="59">
        <v>1169.9490000000001</v>
      </c>
      <c r="W14" s="8">
        <v>1063.5899999999999</v>
      </c>
      <c r="X14" s="120">
        <v>4.5999999999999996</v>
      </c>
      <c r="Y14" s="10">
        <v>4.2</v>
      </c>
      <c r="Z14" s="5">
        <v>13.346</v>
      </c>
      <c r="AA14" s="9">
        <v>0.36135</v>
      </c>
      <c r="AB14" s="4">
        <v>13.649000000000001</v>
      </c>
      <c r="AC14" s="9">
        <v>0.56390000000000007</v>
      </c>
      <c r="AD14" s="7">
        <v>77.413345322494251</v>
      </c>
      <c r="AE14" s="7">
        <v>81.7</v>
      </c>
      <c r="AF14" s="81"/>
      <c r="AG14" s="88"/>
      <c r="AI14" s="89"/>
      <c r="AK14" s="91"/>
      <c r="AL14" s="81"/>
      <c r="AM14" s="88"/>
      <c r="AN14" s="91"/>
      <c r="AO14" s="89"/>
      <c r="AP14" s="91"/>
      <c r="AQ14" s="91"/>
      <c r="AR14" s="81"/>
      <c r="AS14" s="57"/>
      <c r="AT14" s="57"/>
      <c r="AU14" s="57"/>
      <c r="AV14" s="57"/>
    </row>
    <row r="15" spans="1:50" x14ac:dyDescent="0.45">
      <c r="A15" s="1">
        <v>12</v>
      </c>
      <c r="B15" s="2" t="s">
        <v>17</v>
      </c>
      <c r="C15" s="86">
        <v>6.7</v>
      </c>
      <c r="D15" s="87" t="s">
        <v>44</v>
      </c>
      <c r="E15" s="3">
        <f>2133*20</f>
        <v>42660</v>
      </c>
      <c r="F15" s="3">
        <f>20*1933</f>
        <v>38660</v>
      </c>
      <c r="G15" s="5">
        <v>26.2</v>
      </c>
      <c r="H15" s="5">
        <v>25.4</v>
      </c>
      <c r="I15" s="6">
        <v>7.64</v>
      </c>
      <c r="J15" s="7">
        <v>8.0032765399737897</v>
      </c>
      <c r="K15" s="7">
        <v>8.6593625498007967</v>
      </c>
      <c r="L15" s="4">
        <v>3156</v>
      </c>
      <c r="M15" s="4">
        <v>5678.5</v>
      </c>
      <c r="N15" s="5">
        <v>280.5</v>
      </c>
      <c r="O15" s="5">
        <v>130.417</v>
      </c>
      <c r="P15" s="5">
        <v>120.75200000000001</v>
      </c>
      <c r="Q15" s="5">
        <v>130.417</v>
      </c>
      <c r="R15" s="5">
        <v>764.4</v>
      </c>
      <c r="S15" s="5">
        <v>690</v>
      </c>
      <c r="T15" s="5">
        <v>56.177777777777784</v>
      </c>
      <c r="U15" s="5">
        <v>44.745236658332622</v>
      </c>
      <c r="V15" s="59">
        <v>12408.55</v>
      </c>
      <c r="W15" s="8">
        <v>9217.7800000000007</v>
      </c>
      <c r="X15" s="120">
        <v>57.6</v>
      </c>
      <c r="Y15" s="10">
        <v>37.6</v>
      </c>
      <c r="Z15" s="5">
        <v>9.4979999999999993</v>
      </c>
      <c r="AA15" s="9">
        <v>0</v>
      </c>
      <c r="AB15" s="4">
        <v>17.166999999999998</v>
      </c>
      <c r="AC15" s="9">
        <v>4.1258999999999997</v>
      </c>
      <c r="AD15" s="7">
        <v>164.34485014440531</v>
      </c>
      <c r="AE15" s="7">
        <v>200</v>
      </c>
      <c r="AF15" s="12"/>
      <c r="AG15" s="58"/>
      <c r="AI15" s="13"/>
      <c r="AK15" s="91"/>
      <c r="AL15" s="12"/>
      <c r="AM15" s="13"/>
      <c r="AN15" s="91"/>
      <c r="AO15" s="13"/>
      <c r="AP15" s="91"/>
      <c r="AQ15" s="91"/>
      <c r="AR15" s="12"/>
      <c r="AS15" s="13"/>
      <c r="AT15" s="13"/>
      <c r="AU15" s="89"/>
      <c r="AV15" s="13"/>
    </row>
    <row r="16" spans="1:50" x14ac:dyDescent="0.45">
      <c r="A16" s="1">
        <v>13</v>
      </c>
      <c r="B16" s="2" t="s">
        <v>18</v>
      </c>
      <c r="C16" s="30">
        <v>8.4</v>
      </c>
      <c r="D16" s="28" t="s">
        <v>44</v>
      </c>
      <c r="E16" s="3">
        <f>1177*20</f>
        <v>23540</v>
      </c>
      <c r="F16" s="3">
        <f>20*1084</f>
        <v>21680</v>
      </c>
      <c r="G16" s="5">
        <v>29.3</v>
      </c>
      <c r="H16" s="5">
        <v>24.3</v>
      </c>
      <c r="I16" s="6">
        <v>7.53</v>
      </c>
      <c r="J16" s="7">
        <v>2.733617300131062</v>
      </c>
      <c r="K16" s="7">
        <v>5.1663346613545817</v>
      </c>
      <c r="L16" s="4">
        <v>3075.5</v>
      </c>
      <c r="M16" s="4">
        <v>3376.5</v>
      </c>
      <c r="N16" s="5">
        <v>205.1</v>
      </c>
      <c r="O16" s="5">
        <v>53.173000000000002</v>
      </c>
      <c r="P16" s="5">
        <v>45.750999999999998</v>
      </c>
      <c r="Q16" s="5">
        <v>53.173000000000002</v>
      </c>
      <c r="R16" s="5">
        <v>347.1</v>
      </c>
      <c r="S16" s="5">
        <v>344.1</v>
      </c>
      <c r="T16" s="5">
        <v>49.333333333333343</v>
      </c>
      <c r="U16" s="5">
        <v>44.055522027761015</v>
      </c>
      <c r="V16" s="59">
        <v>6647.4374999999991</v>
      </c>
      <c r="W16" s="8">
        <v>6204.2750000000005</v>
      </c>
      <c r="X16" s="120">
        <v>32.9</v>
      </c>
      <c r="Y16" s="10">
        <v>22.3</v>
      </c>
      <c r="Z16" s="5">
        <v>10.408000000000001</v>
      </c>
      <c r="AA16" s="9">
        <v>0</v>
      </c>
      <c r="AB16" s="4">
        <v>12.09</v>
      </c>
      <c r="AC16" s="9">
        <v>1.492</v>
      </c>
      <c r="AD16" s="11">
        <v>119.5544912284676</v>
      </c>
      <c r="AE16" s="7">
        <v>140.30000000000001</v>
      </c>
      <c r="AF16" s="2"/>
      <c r="AG16" s="5"/>
      <c r="AI16" s="5"/>
      <c r="AK16" s="91"/>
      <c r="AL16" s="2"/>
      <c r="AM16" s="5"/>
      <c r="AN16" s="91"/>
      <c r="AO16" s="5"/>
      <c r="AP16" s="91"/>
      <c r="AQ16" s="91"/>
      <c r="AR16" s="2"/>
      <c r="AS16" s="3"/>
      <c r="AT16" s="3"/>
      <c r="AU16" s="59"/>
      <c r="AV16" s="4"/>
    </row>
    <row r="17" spans="1:48" x14ac:dyDescent="0.45">
      <c r="A17" s="1">
        <v>14</v>
      </c>
      <c r="B17" s="2" t="s">
        <v>19</v>
      </c>
      <c r="C17" s="30">
        <v>8.8000000000000007</v>
      </c>
      <c r="D17" s="28" t="s">
        <v>44</v>
      </c>
      <c r="E17" s="3">
        <v>6786</v>
      </c>
      <c r="F17" s="3">
        <f>4*1734</f>
        <v>6936</v>
      </c>
      <c r="G17" s="5">
        <v>28</v>
      </c>
      <c r="H17" s="5">
        <v>28.7</v>
      </c>
      <c r="I17" s="6">
        <v>7.02</v>
      </c>
      <c r="J17" s="7">
        <v>33.658584534731325</v>
      </c>
      <c r="K17" s="7">
        <v>29.366533864541836</v>
      </c>
      <c r="L17" s="4">
        <v>997.5</v>
      </c>
      <c r="M17" s="4">
        <v>897.4</v>
      </c>
      <c r="N17" s="5">
        <v>37.18</v>
      </c>
      <c r="O17" s="5">
        <v>115.792</v>
      </c>
      <c r="P17" s="5">
        <v>120.988</v>
      </c>
      <c r="Q17" s="5">
        <v>115.792</v>
      </c>
      <c r="R17" s="5">
        <v>93.51</v>
      </c>
      <c r="S17" s="5">
        <v>98.12</v>
      </c>
      <c r="T17" s="5">
        <v>16.266666666666666</v>
      </c>
      <c r="U17" s="5">
        <v>87.421329424950429</v>
      </c>
      <c r="V17" s="59">
        <v>1957.4570000000001</v>
      </c>
      <c r="W17" s="8">
        <v>1949.915</v>
      </c>
      <c r="X17" s="120">
        <v>10.6</v>
      </c>
      <c r="Y17" s="10">
        <v>10.6</v>
      </c>
      <c r="Z17" s="5">
        <v>13.456000000000001</v>
      </c>
      <c r="AA17" s="9">
        <v>0</v>
      </c>
      <c r="AB17" s="4">
        <v>15.692</v>
      </c>
      <c r="AC17" s="9">
        <v>0.50075000000000003</v>
      </c>
      <c r="AD17" s="7">
        <v>65.487683112817649</v>
      </c>
      <c r="AE17" s="7">
        <v>75.599999999999994</v>
      </c>
      <c r="AF17" s="2"/>
      <c r="AG17" s="5"/>
      <c r="AI17" s="5"/>
      <c r="AK17" s="91"/>
      <c r="AL17" s="2"/>
      <c r="AM17" s="5"/>
      <c r="AN17" s="91"/>
      <c r="AO17" s="5"/>
      <c r="AP17" s="91"/>
      <c r="AQ17" s="91"/>
      <c r="AR17" s="2"/>
      <c r="AS17" s="3"/>
      <c r="AT17" s="3"/>
      <c r="AU17" s="84"/>
      <c r="AV17" s="4"/>
    </row>
    <row r="18" spans="1:48" x14ac:dyDescent="0.45">
      <c r="A18" s="1">
        <v>15</v>
      </c>
      <c r="B18" s="2" t="s">
        <v>20</v>
      </c>
      <c r="C18" s="30">
        <v>9.6</v>
      </c>
      <c r="D18" s="28" t="s">
        <v>44</v>
      </c>
      <c r="E18" s="3">
        <v>1827</v>
      </c>
      <c r="F18" s="3">
        <v>1838</v>
      </c>
      <c r="G18" s="5">
        <v>27</v>
      </c>
      <c r="H18" s="5">
        <v>25</v>
      </c>
      <c r="I18" s="6">
        <v>7.51</v>
      </c>
      <c r="J18" s="7">
        <v>2.718872870249017</v>
      </c>
      <c r="K18" s="7">
        <v>2.5069721115537851</v>
      </c>
      <c r="L18" s="4">
        <v>211.7</v>
      </c>
      <c r="M18" s="4">
        <v>209.5</v>
      </c>
      <c r="N18" s="5">
        <v>46.07</v>
      </c>
      <c r="O18" s="5">
        <v>47.854999999999997</v>
      </c>
      <c r="P18" s="5">
        <v>37.430999999999997</v>
      </c>
      <c r="Q18" s="5">
        <v>47.854999999999997</v>
      </c>
      <c r="R18" s="5">
        <v>79.260000000000005</v>
      </c>
      <c r="S18" s="5">
        <v>80.56</v>
      </c>
      <c r="T18" s="5">
        <v>10.844444444444443</v>
      </c>
      <c r="U18" s="5">
        <v>11.035434089145618</v>
      </c>
      <c r="V18" s="59">
        <v>305.36250999999999</v>
      </c>
      <c r="W18" s="8">
        <v>283.62400000000008</v>
      </c>
      <c r="X18" s="120">
        <v>0.9</v>
      </c>
      <c r="Y18" s="10">
        <v>0.8</v>
      </c>
      <c r="Z18" s="5">
        <v>72.959000000000003</v>
      </c>
      <c r="AA18" s="9">
        <v>0.38440000000000002</v>
      </c>
      <c r="AB18" s="4">
        <v>18.05</v>
      </c>
      <c r="AC18" s="9">
        <v>0.53885000000000005</v>
      </c>
      <c r="AD18" s="7">
        <v>67.874829159820607</v>
      </c>
      <c r="AE18" s="7">
        <v>77.2</v>
      </c>
      <c r="AF18" s="2"/>
      <c r="AG18" s="103"/>
      <c r="AI18" s="5"/>
      <c r="AK18" s="91"/>
      <c r="AL18" s="2"/>
      <c r="AM18" s="5"/>
      <c r="AN18" s="91"/>
      <c r="AO18" s="5"/>
      <c r="AP18" s="91"/>
      <c r="AQ18" s="91"/>
      <c r="AR18" s="2"/>
      <c r="AS18" s="3"/>
      <c r="AT18" s="3"/>
      <c r="AU18" s="59"/>
      <c r="AV18" s="4"/>
    </row>
    <row r="19" spans="1:48" x14ac:dyDescent="0.45">
      <c r="A19" s="54">
        <v>16</v>
      </c>
      <c r="B19" s="2" t="s">
        <v>32</v>
      </c>
      <c r="C19" s="55">
        <v>70</v>
      </c>
      <c r="D19" s="56" t="s">
        <v>45</v>
      </c>
      <c r="E19" s="57">
        <v>2940</v>
      </c>
      <c r="F19" s="57">
        <v>2836</v>
      </c>
      <c r="G19" s="57">
        <v>27.4</v>
      </c>
      <c r="H19" s="57">
        <v>26.9</v>
      </c>
      <c r="I19" s="58">
        <v>6.93</v>
      </c>
      <c r="J19" s="58">
        <v>15.1</v>
      </c>
      <c r="K19" s="57">
        <v>6.9</v>
      </c>
      <c r="L19" s="60">
        <v>458.86</v>
      </c>
      <c r="M19" s="112">
        <v>293.60000000000002</v>
      </c>
      <c r="N19" s="58">
        <v>12.45</v>
      </c>
      <c r="O19" s="57">
        <v>9.9</v>
      </c>
      <c r="P19" s="60">
        <v>95.26</v>
      </c>
      <c r="Q19" s="112">
        <v>102.7</v>
      </c>
      <c r="R19" s="60">
        <v>75.81</v>
      </c>
      <c r="S19" s="112">
        <v>70.400000000000006</v>
      </c>
      <c r="T19" s="60">
        <v>49.24</v>
      </c>
      <c r="U19" s="112">
        <v>34.6</v>
      </c>
      <c r="V19" s="112">
        <v>780</v>
      </c>
      <c r="W19" s="112">
        <v>765.2</v>
      </c>
      <c r="Y19" s="112"/>
      <c r="Z19" s="112">
        <v>0.16</v>
      </c>
      <c r="AA19" s="112">
        <v>0.2</v>
      </c>
      <c r="AB19" s="112">
        <v>1.57</v>
      </c>
      <c r="AC19" s="112">
        <v>0.6</v>
      </c>
      <c r="AD19" s="112">
        <v>564.29999999999995</v>
      </c>
      <c r="AE19" s="7">
        <v>557.9</v>
      </c>
      <c r="AF19" s="2"/>
      <c r="AG19" s="103"/>
      <c r="AI19" s="57"/>
      <c r="AK19" s="91"/>
      <c r="AL19" s="2"/>
      <c r="AM19" s="58"/>
      <c r="AN19" s="91"/>
      <c r="AO19" s="57"/>
      <c r="AP19" s="91"/>
      <c r="AQ19" s="91"/>
      <c r="AR19" s="2"/>
      <c r="AS19" s="57"/>
      <c r="AT19" s="57"/>
      <c r="AU19" s="58"/>
      <c r="AV19" s="57"/>
    </row>
    <row r="20" spans="1:48" x14ac:dyDescent="0.45">
      <c r="A20" s="1">
        <v>17</v>
      </c>
      <c r="B20" s="12" t="s">
        <v>34</v>
      </c>
      <c r="C20" s="25">
        <v>115</v>
      </c>
      <c r="D20" s="27" t="s">
        <v>45</v>
      </c>
      <c r="E20" s="13">
        <v>6980</v>
      </c>
      <c r="F20" s="13">
        <v>6297</v>
      </c>
      <c r="G20" s="13">
        <v>28.4</v>
      </c>
      <c r="H20" s="13">
        <v>26.8</v>
      </c>
      <c r="I20" s="14">
        <v>6.67</v>
      </c>
      <c r="J20" s="14">
        <v>33.4</v>
      </c>
      <c r="K20" s="13">
        <v>24.7</v>
      </c>
      <c r="L20" s="60">
        <v>1003.3</v>
      </c>
      <c r="M20" s="113">
        <v>1146.3</v>
      </c>
      <c r="N20" s="14">
        <v>16.100000000000001</v>
      </c>
      <c r="O20" s="13">
        <v>13.7</v>
      </c>
      <c r="P20" s="60">
        <v>113.15</v>
      </c>
      <c r="Q20" s="113">
        <v>106.3</v>
      </c>
      <c r="R20" s="113">
        <v>106.3</v>
      </c>
      <c r="S20" s="113">
        <v>125.5</v>
      </c>
      <c r="T20" s="10">
        <v>42.77</v>
      </c>
      <c r="U20" s="113">
        <v>45.6</v>
      </c>
      <c r="V20" s="112">
        <v>2216</v>
      </c>
      <c r="W20" s="113">
        <v>2247</v>
      </c>
      <c r="X20" s="121">
        <v>62.1</v>
      </c>
      <c r="Y20" s="113">
        <v>47.3</v>
      </c>
      <c r="Z20" s="113">
        <v>0.28999999999999998</v>
      </c>
      <c r="AA20" s="113">
        <v>0.4</v>
      </c>
      <c r="AB20" s="112">
        <v>1.26</v>
      </c>
      <c r="AC20" s="113">
        <v>0.7</v>
      </c>
      <c r="AD20" s="113">
        <v>128.1</v>
      </c>
      <c r="AE20" s="7">
        <v>137.69999999999999</v>
      </c>
      <c r="AF20" s="12"/>
      <c r="AG20" s="103"/>
      <c r="AI20" s="13"/>
      <c r="AK20" s="91"/>
      <c r="AL20" s="12"/>
      <c r="AM20" s="14"/>
      <c r="AN20" s="91"/>
      <c r="AO20" s="13"/>
      <c r="AP20" s="91"/>
      <c r="AQ20" s="91"/>
      <c r="AR20" s="12"/>
      <c r="AS20" s="13"/>
      <c r="AT20" s="13"/>
      <c r="AU20" s="57"/>
      <c r="AV20" s="13"/>
    </row>
    <row r="21" spans="1:48" x14ac:dyDescent="0.45">
      <c r="A21" s="1">
        <v>18</v>
      </c>
      <c r="B21" s="2" t="s">
        <v>22</v>
      </c>
      <c r="C21" s="32">
        <v>100</v>
      </c>
      <c r="D21" s="33" t="s">
        <v>45</v>
      </c>
      <c r="E21" s="3">
        <v>3084</v>
      </c>
      <c r="F21" s="3">
        <v>2940</v>
      </c>
      <c r="G21" s="5">
        <v>29</v>
      </c>
      <c r="H21" s="5">
        <v>28.6</v>
      </c>
      <c r="I21" s="6">
        <v>6.9</v>
      </c>
      <c r="J21" s="7">
        <v>21.786369593709047</v>
      </c>
      <c r="K21" s="7">
        <v>20.04382470119522</v>
      </c>
      <c r="L21" s="4">
        <v>306.10000000000002</v>
      </c>
      <c r="M21" s="4">
        <v>302.89999999999998</v>
      </c>
      <c r="N21" s="5">
        <v>10.45</v>
      </c>
      <c r="O21" s="5">
        <v>144.34299999999999</v>
      </c>
      <c r="P21" s="5">
        <v>136.96100000000001</v>
      </c>
      <c r="Q21" s="5">
        <v>144.34299999999999</v>
      </c>
      <c r="R21" s="5">
        <v>65.64</v>
      </c>
      <c r="S21" s="5">
        <v>63.02</v>
      </c>
      <c r="T21" s="5">
        <v>15.822222222222221</v>
      </c>
      <c r="U21" s="5">
        <v>14.828864557289419</v>
      </c>
      <c r="V21" s="59">
        <v>904.05149999999992</v>
      </c>
      <c r="W21" s="4">
        <v>850.87199999999996</v>
      </c>
      <c r="X21" s="121">
        <v>3.8</v>
      </c>
      <c r="Y21" s="4">
        <v>4.5</v>
      </c>
      <c r="Z21" s="5">
        <v>15.137999999999998</v>
      </c>
      <c r="AA21" s="9">
        <v>0.51544999999999996</v>
      </c>
      <c r="AB21" s="4">
        <v>11.738999999999999</v>
      </c>
      <c r="AC21" s="9">
        <v>0.51249999999999996</v>
      </c>
      <c r="AD21" s="7">
        <v>26.707357562769797</v>
      </c>
      <c r="AE21" s="7">
        <v>271.45</v>
      </c>
      <c r="AF21" s="12"/>
      <c r="AG21" s="103"/>
      <c r="AH21" s="107"/>
      <c r="AI21" s="13"/>
      <c r="AK21" s="91"/>
      <c r="AL21" s="12"/>
      <c r="AM21" s="14"/>
      <c r="AN21" s="91"/>
      <c r="AO21" s="13"/>
      <c r="AP21" s="91"/>
      <c r="AQ21" s="91"/>
      <c r="AR21" s="12"/>
      <c r="AS21" s="13"/>
      <c r="AT21" s="13"/>
      <c r="AU21" s="58"/>
      <c r="AV21" s="13"/>
    </row>
    <row r="22" spans="1:48" x14ac:dyDescent="0.45">
      <c r="A22" s="1">
        <v>19</v>
      </c>
      <c r="B22" s="2" t="s">
        <v>23</v>
      </c>
      <c r="C22" s="32">
        <v>110</v>
      </c>
      <c r="D22" s="33" t="s">
        <v>45</v>
      </c>
      <c r="E22" s="3">
        <v>6168</v>
      </c>
      <c r="F22" s="3">
        <f>1520*4</f>
        <v>6080</v>
      </c>
      <c r="G22" s="5">
        <v>28.7</v>
      </c>
      <c r="H22" s="5">
        <v>27.9</v>
      </c>
      <c r="I22" s="6">
        <v>7.3</v>
      </c>
      <c r="J22" s="7">
        <v>2.1096330275229356</v>
      </c>
      <c r="K22" s="7">
        <v>2.0641434262948208</v>
      </c>
      <c r="L22" s="4">
        <v>909</v>
      </c>
      <c r="M22" s="4">
        <v>969.4</v>
      </c>
      <c r="N22" s="5">
        <v>38.74</v>
      </c>
      <c r="O22" s="5">
        <v>96.447999999999993</v>
      </c>
      <c r="P22" s="5">
        <v>91.474000000000004</v>
      </c>
      <c r="Q22" s="5">
        <v>96.447999999999993</v>
      </c>
      <c r="R22" s="5">
        <v>109.62</v>
      </c>
      <c r="S22" s="5">
        <v>105.58</v>
      </c>
      <c r="T22" s="5">
        <v>28.977777777777781</v>
      </c>
      <c r="U22" s="5">
        <v>26.726441934649543</v>
      </c>
      <c r="V22" s="59">
        <v>1896.7355</v>
      </c>
      <c r="W22" s="4">
        <v>1772.65</v>
      </c>
      <c r="X22" s="121">
        <v>8.9</v>
      </c>
      <c r="Y22" s="4">
        <v>6.8</v>
      </c>
      <c r="Z22" s="5">
        <v>11.98</v>
      </c>
      <c r="AA22" s="9">
        <v>0.64995000000000003</v>
      </c>
      <c r="AB22" s="4">
        <v>18.756</v>
      </c>
      <c r="AC22" s="9">
        <v>0.66385000000000005</v>
      </c>
      <c r="AD22" s="11">
        <v>497.11292166505677</v>
      </c>
      <c r="AE22" s="7">
        <v>542.9</v>
      </c>
      <c r="AF22" s="2"/>
      <c r="AG22" s="103"/>
      <c r="AI22" s="13"/>
      <c r="AK22" s="91"/>
      <c r="AL22" s="2"/>
      <c r="AM22" s="14"/>
      <c r="AN22" s="91"/>
      <c r="AO22" s="13"/>
      <c r="AP22" s="91"/>
      <c r="AQ22" s="91"/>
      <c r="AR22" s="2"/>
      <c r="AS22" s="57"/>
      <c r="AT22" s="57"/>
      <c r="AU22" s="58"/>
      <c r="AV22" s="13"/>
    </row>
    <row r="23" spans="1:48" x14ac:dyDescent="0.45">
      <c r="A23" s="1">
        <v>20</v>
      </c>
      <c r="B23" s="2" t="s">
        <v>24</v>
      </c>
      <c r="C23" s="32">
        <v>105</v>
      </c>
      <c r="D23" s="33" t="s">
        <v>45</v>
      </c>
      <c r="E23" s="3">
        <v>3786</v>
      </c>
      <c r="F23" s="3">
        <v>3680</v>
      </c>
      <c r="G23" s="5">
        <v>29.2</v>
      </c>
      <c r="H23" s="5" t="s">
        <v>9</v>
      </c>
      <c r="I23" s="6">
        <v>7.26</v>
      </c>
      <c r="J23" s="7">
        <v>6.5288335517693321</v>
      </c>
      <c r="K23" s="7">
        <v>7.822709163346615</v>
      </c>
      <c r="L23" s="4">
        <v>554</v>
      </c>
      <c r="M23" s="4">
        <v>578.29999999999995</v>
      </c>
      <c r="N23" s="5">
        <v>17.09</v>
      </c>
      <c r="O23" s="5">
        <v>74.677999999999997</v>
      </c>
      <c r="P23" s="5">
        <v>69.534999999999997</v>
      </c>
      <c r="Q23" s="5">
        <v>74.677999999999997</v>
      </c>
      <c r="R23" s="5">
        <v>51.89</v>
      </c>
      <c r="S23" s="5">
        <v>52.81</v>
      </c>
      <c r="T23" s="5">
        <v>24.533333333333299</v>
      </c>
      <c r="U23" s="5">
        <v>23.708940425898788</v>
      </c>
      <c r="V23" s="59">
        <v>1063.5899999999999</v>
      </c>
      <c r="W23" s="4">
        <v>992.68399999999986</v>
      </c>
      <c r="X23" s="121">
        <v>4.9000000000000004</v>
      </c>
      <c r="Y23" s="4">
        <v>6.2</v>
      </c>
      <c r="Z23" s="5">
        <v>10.965999999999999</v>
      </c>
      <c r="AA23" s="9">
        <v>0.51014999999999999</v>
      </c>
      <c r="AB23" s="4">
        <v>12.030000000000001</v>
      </c>
      <c r="AC23" s="9">
        <v>0.44824999999999998</v>
      </c>
      <c r="AD23" s="7">
        <v>33.131405624837129</v>
      </c>
      <c r="AE23" s="7">
        <v>469.7</v>
      </c>
      <c r="AF23" s="12"/>
      <c r="AG23" s="103"/>
      <c r="AI23" s="13"/>
      <c r="AK23" s="91"/>
      <c r="AL23" s="96"/>
      <c r="AM23" s="14"/>
      <c r="AN23" s="91"/>
      <c r="AO23" s="13"/>
      <c r="AP23" s="91"/>
      <c r="AQ23" s="91"/>
      <c r="AR23" s="96"/>
      <c r="AS23" s="13"/>
      <c r="AT23" s="13"/>
      <c r="AU23" s="57"/>
      <c r="AV23" s="13"/>
    </row>
    <row r="24" spans="1:48" x14ac:dyDescent="0.45">
      <c r="A24" s="54">
        <v>21</v>
      </c>
      <c r="B24" s="2" t="s">
        <v>35</v>
      </c>
      <c r="C24" s="71">
        <v>105.5</v>
      </c>
      <c r="D24" s="33" t="s">
        <v>45</v>
      </c>
      <c r="E24" s="57">
        <v>482</v>
      </c>
      <c r="F24" s="57">
        <v>397</v>
      </c>
      <c r="G24" s="57">
        <v>29.9</v>
      </c>
      <c r="H24" s="57">
        <v>28.7</v>
      </c>
      <c r="I24" s="58">
        <v>7.52</v>
      </c>
      <c r="J24" s="58">
        <v>0.55600000000000005</v>
      </c>
      <c r="K24" s="57">
        <v>0.8</v>
      </c>
      <c r="L24" s="60">
        <v>80.25</v>
      </c>
      <c r="M24" s="112">
        <v>92.6</v>
      </c>
      <c r="N24" s="58">
        <v>5.55</v>
      </c>
      <c r="O24" s="57">
        <v>4.5</v>
      </c>
      <c r="P24" s="112">
        <v>7.61</v>
      </c>
      <c r="Q24" s="112">
        <v>13.1</v>
      </c>
      <c r="R24" s="60">
        <v>21.02</v>
      </c>
      <c r="S24" s="112">
        <v>25.4</v>
      </c>
      <c r="T24" s="60">
        <v>0.82</v>
      </c>
      <c r="U24" s="112">
        <v>0.5</v>
      </c>
      <c r="V24" s="60">
        <v>18</v>
      </c>
      <c r="W24" s="112">
        <v>17.3</v>
      </c>
      <c r="X24" s="121">
        <v>0.1</v>
      </c>
      <c r="Y24" s="112">
        <v>0.5</v>
      </c>
      <c r="Z24" s="112">
        <v>0.92</v>
      </c>
      <c r="AA24" s="112">
        <v>0.2</v>
      </c>
      <c r="AB24" s="112">
        <v>19.68</v>
      </c>
      <c r="AC24" s="112">
        <v>7.5</v>
      </c>
      <c r="AD24" s="112">
        <v>264.5</v>
      </c>
      <c r="AE24" s="7">
        <v>254.6</v>
      </c>
      <c r="AF24" s="12"/>
      <c r="AG24" s="103"/>
      <c r="AI24" s="13"/>
      <c r="AK24" s="91"/>
      <c r="AL24" s="12"/>
      <c r="AM24" s="14"/>
      <c r="AN24" s="91"/>
      <c r="AO24" s="13"/>
      <c r="AP24" s="91"/>
      <c r="AQ24" s="91"/>
      <c r="AR24" s="12"/>
      <c r="AS24" s="13"/>
      <c r="AT24" s="13"/>
      <c r="AU24" s="57"/>
      <c r="AV24" s="13"/>
    </row>
    <row r="25" spans="1:48" x14ac:dyDescent="0.45">
      <c r="A25" s="1">
        <v>22</v>
      </c>
      <c r="B25" s="12" t="s">
        <v>31</v>
      </c>
      <c r="C25" s="25">
        <v>93.6</v>
      </c>
      <c r="D25" s="33" t="s">
        <v>45</v>
      </c>
      <c r="E25" s="13">
        <v>932</v>
      </c>
      <c r="F25" s="13">
        <v>957</v>
      </c>
      <c r="G25" s="13">
        <v>28.6</v>
      </c>
      <c r="H25" s="13">
        <v>27.7</v>
      </c>
      <c r="I25" s="14">
        <v>7.32</v>
      </c>
      <c r="J25" s="14">
        <v>1.45</v>
      </c>
      <c r="K25" s="13">
        <v>0.7</v>
      </c>
      <c r="L25" s="60">
        <v>105.38</v>
      </c>
      <c r="M25" s="113">
        <v>115.6</v>
      </c>
      <c r="N25" s="14">
        <v>5.5</v>
      </c>
      <c r="O25" s="13">
        <v>3.2</v>
      </c>
      <c r="P25" s="60">
        <v>32.94</v>
      </c>
      <c r="Q25" s="113">
        <v>41.3</v>
      </c>
      <c r="R25" s="10">
        <v>30.25</v>
      </c>
      <c r="S25" s="113">
        <v>33.5</v>
      </c>
      <c r="T25" s="10">
        <v>0.16</v>
      </c>
      <c r="U25" s="113">
        <v>0.4</v>
      </c>
      <c r="V25" s="112">
        <v>152</v>
      </c>
      <c r="W25" s="113">
        <v>164</v>
      </c>
      <c r="X25" s="122">
        <v>0.35499999999999998</v>
      </c>
      <c r="Y25" s="113">
        <v>0.17</v>
      </c>
      <c r="Z25" s="113">
        <v>0.12</v>
      </c>
      <c r="AA25" s="113">
        <v>0.1</v>
      </c>
      <c r="AB25" s="112">
        <v>14.76</v>
      </c>
      <c r="AC25" s="113">
        <v>2.7</v>
      </c>
      <c r="AD25" s="113">
        <v>283.7</v>
      </c>
      <c r="AE25" s="7">
        <v>275.89999999999998</v>
      </c>
      <c r="AF25" s="12"/>
      <c r="AG25" s="103"/>
      <c r="AH25" s="107"/>
      <c r="AI25" s="13"/>
      <c r="AK25" s="91"/>
      <c r="AL25" s="12"/>
      <c r="AM25" s="14"/>
      <c r="AN25" s="91"/>
      <c r="AO25" s="13"/>
      <c r="AP25" s="91"/>
      <c r="AQ25" s="91"/>
      <c r="AR25" s="12"/>
      <c r="AS25" s="13"/>
      <c r="AT25" s="13"/>
      <c r="AU25" s="57"/>
      <c r="AV25" s="13"/>
    </row>
    <row r="26" spans="1:48" x14ac:dyDescent="0.45">
      <c r="A26" s="1">
        <v>23</v>
      </c>
      <c r="B26" s="12" t="s">
        <v>36</v>
      </c>
      <c r="C26" s="26">
        <v>120</v>
      </c>
      <c r="D26" s="33" t="s">
        <v>45</v>
      </c>
      <c r="E26" s="13">
        <v>478</v>
      </c>
      <c r="F26" s="13">
        <v>405</v>
      </c>
      <c r="G26" s="13">
        <v>29.5</v>
      </c>
      <c r="H26" s="13">
        <v>28.5</v>
      </c>
      <c r="I26" s="14">
        <v>7.8</v>
      </c>
      <c r="J26" s="14">
        <v>0.313</v>
      </c>
      <c r="K26" s="13">
        <v>0.5</v>
      </c>
      <c r="L26" s="60">
        <v>109.72</v>
      </c>
      <c r="M26" s="113">
        <v>132.4</v>
      </c>
      <c r="N26" s="14">
        <v>5.96</v>
      </c>
      <c r="O26" s="13">
        <v>3.7</v>
      </c>
      <c r="P26" s="112">
        <v>0.5</v>
      </c>
      <c r="Q26" s="113">
        <v>1.4</v>
      </c>
      <c r="R26" s="10">
        <v>5.18</v>
      </c>
      <c r="S26" s="113">
        <v>3.7</v>
      </c>
      <c r="T26" s="10">
        <v>0.89</v>
      </c>
      <c r="U26" s="113">
        <v>0.7</v>
      </c>
      <c r="V26" s="60">
        <v>25</v>
      </c>
      <c r="W26" s="113">
        <v>15.9</v>
      </c>
      <c r="X26" s="123"/>
      <c r="Y26" s="113"/>
      <c r="Z26" s="113">
        <v>0.83</v>
      </c>
      <c r="AA26" s="113">
        <v>0.4</v>
      </c>
      <c r="AB26" s="112">
        <v>1.41</v>
      </c>
      <c r="AC26" s="113">
        <v>0.5</v>
      </c>
      <c r="AD26" s="113">
        <v>255.4</v>
      </c>
      <c r="AE26" s="7">
        <v>263.60000000000002</v>
      </c>
      <c r="AF26" s="12"/>
      <c r="AG26" s="104"/>
      <c r="AH26" s="107"/>
      <c r="AI26" s="13"/>
      <c r="AK26" s="91"/>
      <c r="AL26" s="96"/>
      <c r="AM26" s="14"/>
      <c r="AN26" s="91"/>
      <c r="AO26" s="13"/>
      <c r="AP26" s="91"/>
      <c r="AQ26" s="91"/>
      <c r="AR26" s="96"/>
      <c r="AS26" s="13"/>
      <c r="AT26" s="13"/>
      <c r="AU26" s="89"/>
      <c r="AV26" s="13"/>
    </row>
    <row r="27" spans="1:48" x14ac:dyDescent="0.45">
      <c r="A27" s="1">
        <v>24</v>
      </c>
      <c r="B27" s="2" t="s">
        <v>37</v>
      </c>
      <c r="C27" s="55">
        <v>85</v>
      </c>
      <c r="D27" s="33" t="s">
        <v>45</v>
      </c>
      <c r="E27" s="57">
        <v>564</v>
      </c>
      <c r="F27" s="57">
        <v>479</v>
      </c>
      <c r="G27" s="57">
        <v>27.5</v>
      </c>
      <c r="H27" s="57">
        <v>27.4</v>
      </c>
      <c r="I27" s="58">
        <v>7.81</v>
      </c>
      <c r="J27" s="14">
        <v>0.58099999999999996</v>
      </c>
      <c r="K27" s="13">
        <v>0.8</v>
      </c>
      <c r="L27" s="60">
        <v>93.61</v>
      </c>
      <c r="M27" s="113">
        <v>111.8</v>
      </c>
      <c r="N27" s="14">
        <v>6.05</v>
      </c>
      <c r="O27" s="13">
        <v>5.8</v>
      </c>
      <c r="P27" s="60">
        <v>13.24</v>
      </c>
      <c r="Q27" s="113">
        <v>11.6</v>
      </c>
      <c r="R27" s="10">
        <v>27.44</v>
      </c>
      <c r="S27" s="113">
        <v>15.8</v>
      </c>
      <c r="T27" s="10">
        <v>1.02</v>
      </c>
      <c r="U27" s="113">
        <v>0.7</v>
      </c>
      <c r="V27" s="60">
        <v>37</v>
      </c>
      <c r="W27" s="113">
        <v>25.8</v>
      </c>
      <c r="X27" s="123"/>
      <c r="Y27" s="113">
        <v>0.38</v>
      </c>
      <c r="Z27" s="113">
        <v>0.43</v>
      </c>
      <c r="AA27" s="113">
        <v>0.2</v>
      </c>
      <c r="AB27" s="112">
        <v>1.4</v>
      </c>
      <c r="AC27" s="113">
        <v>0.6</v>
      </c>
      <c r="AD27" s="113">
        <v>280.10000000000002</v>
      </c>
      <c r="AE27" s="7">
        <v>277.60000000000002</v>
      </c>
      <c r="AF27" s="2"/>
      <c r="AG27" s="105"/>
      <c r="AH27" s="107"/>
      <c r="AI27" s="5"/>
      <c r="AK27" s="91"/>
      <c r="AL27" s="81"/>
      <c r="AM27" s="5"/>
      <c r="AN27" s="91"/>
      <c r="AO27" s="5"/>
      <c r="AP27" s="91"/>
      <c r="AQ27" s="91"/>
      <c r="AR27" s="81"/>
      <c r="AS27" s="97"/>
      <c r="AT27" s="97"/>
      <c r="AU27" s="59"/>
      <c r="AV27" s="4"/>
    </row>
    <row r="28" spans="1:48" x14ac:dyDescent="0.45">
      <c r="A28" s="1">
        <v>25</v>
      </c>
      <c r="B28" s="12" t="s">
        <v>30</v>
      </c>
      <c r="C28" s="25">
        <v>135.80000000000001</v>
      </c>
      <c r="D28" s="33" t="s">
        <v>45</v>
      </c>
      <c r="E28" s="13">
        <v>2360</v>
      </c>
      <c r="F28" s="13">
        <v>2136</v>
      </c>
      <c r="G28" s="13">
        <v>24.5</v>
      </c>
      <c r="H28" s="13">
        <v>24.2</v>
      </c>
      <c r="I28" s="14">
        <v>7.31</v>
      </c>
      <c r="J28" s="14">
        <v>4.55</v>
      </c>
      <c r="K28" s="13">
        <v>1.7</v>
      </c>
      <c r="L28" s="60">
        <v>398.77</v>
      </c>
      <c r="M28" s="113">
        <v>386.6</v>
      </c>
      <c r="N28" s="14">
        <v>11.83</v>
      </c>
      <c r="O28" s="13">
        <v>9.6999999999999993</v>
      </c>
      <c r="P28" s="60">
        <v>46.77</v>
      </c>
      <c r="Q28" s="113">
        <v>44.9</v>
      </c>
      <c r="R28" s="10">
        <v>56.59</v>
      </c>
      <c r="S28" s="113">
        <v>61.1</v>
      </c>
      <c r="T28" s="10">
        <v>7.23</v>
      </c>
      <c r="U28" s="113">
        <v>6.3</v>
      </c>
      <c r="V28" s="112">
        <v>461</v>
      </c>
      <c r="W28" s="113">
        <v>453</v>
      </c>
      <c r="X28" s="122">
        <v>0.65100000000000002</v>
      </c>
      <c r="Y28" s="113">
        <v>0.75</v>
      </c>
      <c r="Z28" s="113">
        <v>0.13</v>
      </c>
      <c r="AA28" s="113">
        <v>0.1</v>
      </c>
      <c r="AB28" s="112">
        <v>1.1299999999999999</v>
      </c>
      <c r="AC28" s="113">
        <v>0.5</v>
      </c>
      <c r="AD28" s="113">
        <v>564.29999999999995</v>
      </c>
      <c r="AE28" s="7">
        <v>572.4</v>
      </c>
      <c r="AF28" s="2"/>
      <c r="AG28" s="106"/>
      <c r="AI28" s="5"/>
      <c r="AK28" s="91"/>
      <c r="AL28" s="2"/>
      <c r="AM28" s="5"/>
      <c r="AN28" s="91"/>
      <c r="AO28" s="5"/>
      <c r="AP28" s="91"/>
      <c r="AQ28" s="91"/>
      <c r="AR28" s="2"/>
      <c r="AS28" s="3"/>
      <c r="AT28" s="97"/>
      <c r="AU28" s="59"/>
      <c r="AV28" s="4"/>
    </row>
    <row r="29" spans="1:48" x14ac:dyDescent="0.45">
      <c r="A29" s="1">
        <v>26</v>
      </c>
      <c r="B29" s="12" t="s">
        <v>28</v>
      </c>
      <c r="C29" s="25">
        <v>80</v>
      </c>
      <c r="D29" s="33" t="s">
        <v>45</v>
      </c>
      <c r="E29" s="13">
        <v>919</v>
      </c>
      <c r="F29" s="13">
        <v>1005</v>
      </c>
      <c r="G29" s="13">
        <v>28.7</v>
      </c>
      <c r="H29" s="13">
        <v>27.6</v>
      </c>
      <c r="I29" s="14">
        <v>6.96</v>
      </c>
      <c r="J29" s="14">
        <v>6.12</v>
      </c>
      <c r="K29" s="13">
        <v>2.5</v>
      </c>
      <c r="L29" s="60">
        <v>87.79</v>
      </c>
      <c r="M29" s="113">
        <v>93.2</v>
      </c>
      <c r="N29" s="14">
        <v>29.54</v>
      </c>
      <c r="O29" s="13">
        <v>20.6</v>
      </c>
      <c r="P29" s="60">
        <v>14.13</v>
      </c>
      <c r="Q29" s="113">
        <v>12.7</v>
      </c>
      <c r="R29" s="10">
        <v>31.74</v>
      </c>
      <c r="S29" s="113">
        <v>27.3</v>
      </c>
      <c r="T29" s="10">
        <v>3.11</v>
      </c>
      <c r="U29" s="113">
        <v>1.4</v>
      </c>
      <c r="V29" s="112">
        <v>191</v>
      </c>
      <c r="W29" s="113">
        <v>215</v>
      </c>
      <c r="X29" s="124">
        <v>0.61</v>
      </c>
      <c r="Y29" s="113">
        <v>1.3</v>
      </c>
      <c r="Z29" s="113">
        <v>0.16</v>
      </c>
      <c r="AA29" s="113">
        <v>0.2</v>
      </c>
      <c r="AB29" s="112">
        <v>1.67</v>
      </c>
      <c r="AC29" s="113">
        <v>1.1000000000000001</v>
      </c>
      <c r="AD29" s="113">
        <v>161.69999999999999</v>
      </c>
      <c r="AE29" s="7">
        <v>172.5</v>
      </c>
      <c r="AF29" s="12"/>
      <c r="AG29" s="106"/>
      <c r="AI29" s="13"/>
      <c r="AK29" s="91"/>
      <c r="AL29" s="12"/>
      <c r="AM29" s="14"/>
      <c r="AN29" s="91"/>
      <c r="AO29" s="13"/>
      <c r="AP29" s="91"/>
      <c r="AQ29" s="91"/>
      <c r="AR29" s="12"/>
      <c r="AS29" s="13"/>
      <c r="AT29" s="13"/>
      <c r="AU29" s="57"/>
      <c r="AV29" s="13"/>
    </row>
    <row r="30" spans="1:48" x14ac:dyDescent="0.45">
      <c r="A30" s="1">
        <v>27</v>
      </c>
      <c r="B30" s="12" t="s">
        <v>26</v>
      </c>
      <c r="C30" s="25">
        <v>43</v>
      </c>
      <c r="D30" s="33" t="s">
        <v>45</v>
      </c>
      <c r="E30" s="13">
        <v>919</v>
      </c>
      <c r="F30" s="13">
        <v>825</v>
      </c>
      <c r="G30" s="13">
        <v>26.7</v>
      </c>
      <c r="H30" s="13">
        <v>27.4</v>
      </c>
      <c r="I30" s="14">
        <v>7.57</v>
      </c>
      <c r="J30" s="14">
        <v>4.34</v>
      </c>
      <c r="K30" s="13">
        <v>2.6</v>
      </c>
      <c r="L30" s="60">
        <v>28.51</v>
      </c>
      <c r="M30" s="113">
        <v>30.5</v>
      </c>
      <c r="N30" s="14">
        <v>5.25</v>
      </c>
      <c r="O30" s="13">
        <v>5.0999999999999996</v>
      </c>
      <c r="P30" s="60">
        <v>56.33</v>
      </c>
      <c r="Q30" s="113">
        <v>48.7</v>
      </c>
      <c r="R30" s="10">
        <v>61.35</v>
      </c>
      <c r="S30" s="113">
        <v>56.8</v>
      </c>
      <c r="T30" s="113">
        <v>0.7</v>
      </c>
      <c r="U30" s="113">
        <v>0.3</v>
      </c>
      <c r="V30" s="112">
        <v>177</v>
      </c>
      <c r="W30" s="113">
        <v>185</v>
      </c>
      <c r="X30" s="122">
        <v>0.88300000000000001</v>
      </c>
      <c r="Y30" s="113">
        <v>1.6</v>
      </c>
      <c r="Z30" s="113">
        <v>0.16</v>
      </c>
      <c r="AA30" s="113">
        <v>0.1</v>
      </c>
      <c r="AB30" s="112">
        <v>1.48</v>
      </c>
      <c r="AC30" s="113">
        <v>0.5</v>
      </c>
      <c r="AD30" s="113">
        <v>250.1</v>
      </c>
      <c r="AE30" s="7">
        <v>253.4</v>
      </c>
      <c r="AF30" s="12"/>
      <c r="AG30" s="106"/>
      <c r="AI30" s="13"/>
      <c r="AK30" s="91"/>
      <c r="AL30" s="12"/>
      <c r="AM30" s="14"/>
      <c r="AN30" s="91"/>
      <c r="AO30" s="13"/>
      <c r="AP30" s="91"/>
      <c r="AQ30" s="91"/>
      <c r="AR30" s="12"/>
      <c r="AS30" s="13"/>
      <c r="AT30" s="13"/>
      <c r="AU30" s="58"/>
      <c r="AV30" s="13"/>
    </row>
    <row r="31" spans="1:48" x14ac:dyDescent="0.45">
      <c r="A31" s="1">
        <v>28</v>
      </c>
      <c r="B31" s="12" t="s">
        <v>33</v>
      </c>
      <c r="C31" s="25">
        <v>127</v>
      </c>
      <c r="D31" s="33" t="s">
        <v>46</v>
      </c>
      <c r="E31" s="13">
        <v>5330</v>
      </c>
      <c r="F31" s="13">
        <v>5428</v>
      </c>
      <c r="G31" s="13">
        <v>28.2</v>
      </c>
      <c r="H31" s="13">
        <v>27.4</v>
      </c>
      <c r="I31" s="14">
        <v>7.02</v>
      </c>
      <c r="J31" s="14">
        <v>3.12</v>
      </c>
      <c r="K31" s="13">
        <v>1.5</v>
      </c>
      <c r="L31" s="60">
        <v>839.78</v>
      </c>
      <c r="M31" s="113">
        <v>795.8</v>
      </c>
      <c r="N31" s="14">
        <v>24.59</v>
      </c>
      <c r="O31" s="13">
        <v>15.4</v>
      </c>
      <c r="P31" s="60">
        <v>96.07</v>
      </c>
      <c r="Q31" s="113">
        <v>112.2</v>
      </c>
      <c r="R31" s="10">
        <v>112.85</v>
      </c>
      <c r="S31" s="113">
        <v>106.2</v>
      </c>
      <c r="T31" s="10">
        <v>10.84</v>
      </c>
      <c r="U31" s="113">
        <v>7.4</v>
      </c>
      <c r="V31" s="112">
        <v>1507</v>
      </c>
      <c r="W31" s="113">
        <v>1572</v>
      </c>
      <c r="X31" s="113"/>
      <c r="Y31" s="113"/>
      <c r="Z31" s="113">
        <v>0.13</v>
      </c>
      <c r="AA31" s="113">
        <v>0.1</v>
      </c>
      <c r="AB31" s="112">
        <v>37.72</v>
      </c>
      <c r="AC31" s="113">
        <v>12.4</v>
      </c>
      <c r="AD31" s="113">
        <v>411.8</v>
      </c>
      <c r="AE31" s="7">
        <v>403.6</v>
      </c>
      <c r="AF31" s="62"/>
      <c r="AG31" s="106"/>
      <c r="AI31" s="67"/>
      <c r="AK31" s="91"/>
      <c r="AL31" s="62"/>
      <c r="AM31" s="68"/>
      <c r="AN31" s="91"/>
      <c r="AO31" s="67"/>
      <c r="AP31" s="91"/>
      <c r="AQ31" s="91"/>
      <c r="AR31" s="62"/>
      <c r="AS31" s="65"/>
      <c r="AT31" s="65"/>
      <c r="AU31" s="66"/>
      <c r="AV31" s="67"/>
    </row>
    <row r="32" spans="1:48" x14ac:dyDescent="0.45">
      <c r="A32" s="1">
        <v>29</v>
      </c>
      <c r="B32" s="2" t="s">
        <v>21</v>
      </c>
      <c r="C32" s="30">
        <v>138</v>
      </c>
      <c r="D32" s="33" t="s">
        <v>46</v>
      </c>
      <c r="E32" s="3">
        <v>2900</v>
      </c>
      <c r="F32" s="3">
        <v>2850</v>
      </c>
      <c r="G32" s="5">
        <v>28.8</v>
      </c>
      <c r="H32" s="5">
        <v>28.5</v>
      </c>
      <c r="I32" s="6">
        <v>6.52</v>
      </c>
      <c r="J32" s="7">
        <v>24.576015727391873</v>
      </c>
      <c r="K32" s="7">
        <v>25.243027888446218</v>
      </c>
      <c r="L32" s="4">
        <v>318.8</v>
      </c>
      <c r="M32" s="4">
        <v>339.55</v>
      </c>
      <c r="N32" s="5">
        <v>6.09</v>
      </c>
      <c r="O32" s="5">
        <v>124.932</v>
      </c>
      <c r="P32" s="5">
        <v>123.06800000000001</v>
      </c>
      <c r="Q32" s="5">
        <v>124.932</v>
      </c>
      <c r="R32" s="5">
        <v>58.06</v>
      </c>
      <c r="S32" s="5">
        <v>60.84</v>
      </c>
      <c r="T32" s="5">
        <v>8.2666666666666657</v>
      </c>
      <c r="U32" s="5">
        <v>8.0179325803948629</v>
      </c>
      <c r="V32" s="59">
        <v>841.44900000000007</v>
      </c>
      <c r="W32" s="4">
        <v>921.77799999999991</v>
      </c>
      <c r="X32" s="4"/>
      <c r="Y32" s="4">
        <v>26.4</v>
      </c>
      <c r="Z32" s="5">
        <v>17.553999999999998</v>
      </c>
      <c r="AA32" s="9">
        <v>0.47849999999999998</v>
      </c>
      <c r="AB32" s="4">
        <v>14.975</v>
      </c>
      <c r="AC32" s="9">
        <v>0.498</v>
      </c>
      <c r="AD32" s="5">
        <v>163.48761572815704</v>
      </c>
      <c r="AE32" s="7">
        <v>183</v>
      </c>
      <c r="AF32" s="12"/>
      <c r="AG32" s="106"/>
      <c r="AI32" s="13"/>
      <c r="AK32" s="91"/>
      <c r="AL32" s="12"/>
      <c r="AM32" s="14"/>
      <c r="AN32" s="91"/>
      <c r="AO32" s="13"/>
      <c r="AP32" s="91"/>
      <c r="AQ32" s="91"/>
      <c r="AR32" s="12"/>
      <c r="AS32" s="13"/>
      <c r="AT32" s="13"/>
      <c r="AU32" s="57"/>
      <c r="AV32" s="13"/>
    </row>
    <row r="33" spans="1:48" x14ac:dyDescent="0.45">
      <c r="A33" s="1">
        <v>30</v>
      </c>
      <c r="B33" s="2" t="s">
        <v>25</v>
      </c>
      <c r="C33" s="32">
        <v>151.5</v>
      </c>
      <c r="D33" s="33" t="s">
        <v>46</v>
      </c>
      <c r="E33" s="3">
        <v>2568</v>
      </c>
      <c r="F33" s="3">
        <v>2740</v>
      </c>
      <c r="G33" s="5">
        <v>29.3</v>
      </c>
      <c r="H33" s="5">
        <v>29.5</v>
      </c>
      <c r="I33" s="6">
        <v>7.99</v>
      </c>
      <c r="J33" s="7">
        <v>7.5609436435124513</v>
      </c>
      <c r="K33" s="7">
        <v>5.9103585657370523</v>
      </c>
      <c r="L33" s="4">
        <v>201.22</v>
      </c>
      <c r="M33" s="4">
        <v>322.5</v>
      </c>
      <c r="N33" s="5">
        <v>11.14</v>
      </c>
      <c r="O33" s="5">
        <v>106.95099999999999</v>
      </c>
      <c r="P33" s="5">
        <v>99.834000000000003</v>
      </c>
      <c r="Q33" s="5">
        <v>106.95099999999999</v>
      </c>
      <c r="R33" s="5">
        <v>84.94</v>
      </c>
      <c r="S33" s="5">
        <v>81.95</v>
      </c>
      <c r="T33" s="5">
        <v>4.1777777777777771</v>
      </c>
      <c r="U33" s="5">
        <v>5.6039313733942571</v>
      </c>
      <c r="V33" s="59">
        <v>709.06</v>
      </c>
      <c r="W33" s="4">
        <v>709.06</v>
      </c>
      <c r="X33" s="121">
        <v>3.2</v>
      </c>
      <c r="Y33" s="4">
        <v>1.5</v>
      </c>
      <c r="Z33" s="5">
        <v>11.794</v>
      </c>
      <c r="AA33" s="9">
        <v>0.45394999999999996</v>
      </c>
      <c r="AB33" s="5">
        <v>9.4719999999999995</v>
      </c>
      <c r="AC33" s="9">
        <v>0.84019999999999995</v>
      </c>
      <c r="AD33" s="7">
        <v>41.969044227312992</v>
      </c>
      <c r="AE33" s="7">
        <v>366</v>
      </c>
      <c r="AF33" s="12"/>
      <c r="AG33" s="58"/>
      <c r="AI33" s="13"/>
      <c r="AK33" s="91"/>
      <c r="AL33" s="12"/>
      <c r="AM33" s="14"/>
      <c r="AN33" s="91"/>
      <c r="AO33" s="13"/>
      <c r="AP33" s="91"/>
      <c r="AQ33" s="91"/>
      <c r="AR33" s="12"/>
      <c r="AS33" s="13"/>
      <c r="AT33" s="13"/>
      <c r="AU33" s="57"/>
      <c r="AV33" s="13"/>
    </row>
    <row r="34" spans="1:48" x14ac:dyDescent="0.45">
      <c r="A34" s="1">
        <v>31</v>
      </c>
      <c r="B34" s="12" t="s">
        <v>29</v>
      </c>
      <c r="C34" s="25">
        <v>170.6</v>
      </c>
      <c r="D34" s="33" t="s">
        <v>46</v>
      </c>
      <c r="E34" s="13">
        <v>1531</v>
      </c>
      <c r="F34" s="13">
        <v>1547</v>
      </c>
      <c r="G34" s="13">
        <v>30.5</v>
      </c>
      <c r="H34" s="13">
        <v>27.6</v>
      </c>
      <c r="I34" s="14">
        <v>7.46</v>
      </c>
      <c r="J34" s="14">
        <v>0.59899999999999998</v>
      </c>
      <c r="K34" s="13">
        <v>0.2</v>
      </c>
      <c r="L34" s="60">
        <v>220.71</v>
      </c>
      <c r="M34" s="113">
        <v>227.3</v>
      </c>
      <c r="N34" s="14">
        <v>11.86</v>
      </c>
      <c r="O34" s="13">
        <v>15.6</v>
      </c>
      <c r="P34" s="60">
        <v>8.3800000000000008</v>
      </c>
      <c r="Q34" s="113">
        <v>13.5</v>
      </c>
      <c r="R34" s="10">
        <v>33.950000000000003</v>
      </c>
      <c r="S34" s="113">
        <v>28.5</v>
      </c>
      <c r="T34" s="10">
        <v>2.1800000000000002</v>
      </c>
      <c r="U34" s="113">
        <v>2.6</v>
      </c>
      <c r="V34" s="112">
        <v>337</v>
      </c>
      <c r="W34" s="113">
        <v>347</v>
      </c>
      <c r="X34" s="113"/>
      <c r="Y34" s="113"/>
      <c r="Z34" s="113">
        <v>0.05</v>
      </c>
      <c r="AA34" s="113">
        <v>0.05</v>
      </c>
      <c r="AB34" s="112">
        <v>1.07</v>
      </c>
      <c r="AC34" s="113">
        <v>1.4</v>
      </c>
      <c r="AD34" s="10">
        <v>244</v>
      </c>
      <c r="AE34" s="7">
        <v>236.8</v>
      </c>
      <c r="AK34" s="91"/>
      <c r="AL34" s="91"/>
      <c r="AQ34" s="91"/>
    </row>
    <row r="35" spans="1:48" x14ac:dyDescent="0.45">
      <c r="A35" s="1">
        <v>32</v>
      </c>
      <c r="B35" s="12" t="s">
        <v>38</v>
      </c>
      <c r="C35" s="25">
        <v>150</v>
      </c>
      <c r="D35" s="33" t="s">
        <v>46</v>
      </c>
      <c r="E35" s="13">
        <v>488</v>
      </c>
      <c r="F35" s="13">
        <v>439</v>
      </c>
      <c r="G35" s="13">
        <v>29.1</v>
      </c>
      <c r="H35" s="13">
        <v>28.7</v>
      </c>
      <c r="I35" s="14">
        <v>7.41</v>
      </c>
      <c r="J35" s="14">
        <v>0.86099999999999999</v>
      </c>
      <c r="K35" s="13">
        <v>0.2</v>
      </c>
      <c r="L35" s="60">
        <v>68.44</v>
      </c>
      <c r="M35" s="113">
        <v>74.7</v>
      </c>
      <c r="N35" s="14">
        <v>5.87</v>
      </c>
      <c r="O35" s="13">
        <v>5.5</v>
      </c>
      <c r="P35" s="112">
        <v>6.08</v>
      </c>
      <c r="Q35" s="113">
        <v>4.7</v>
      </c>
      <c r="R35" s="10">
        <v>12.59</v>
      </c>
      <c r="S35" s="113">
        <v>14.6</v>
      </c>
      <c r="T35" s="10">
        <v>1.02</v>
      </c>
      <c r="U35" s="113">
        <v>0.3</v>
      </c>
      <c r="V35" s="60">
        <v>25</v>
      </c>
      <c r="W35" s="113">
        <v>24.8</v>
      </c>
      <c r="X35" s="113"/>
      <c r="Y35" s="113"/>
      <c r="Z35" s="113">
        <v>0.7</v>
      </c>
      <c r="AA35" s="113">
        <v>0.2</v>
      </c>
      <c r="AB35" s="112">
        <v>1.28</v>
      </c>
      <c r="AC35" s="113">
        <v>0.6</v>
      </c>
      <c r="AD35" s="113">
        <v>253.7</v>
      </c>
      <c r="AE35" s="7">
        <v>266.8</v>
      </c>
      <c r="AK35" s="91"/>
      <c r="AL35" s="91"/>
      <c r="AQ35" s="91"/>
    </row>
    <row r="36" spans="1:48" x14ac:dyDescent="0.45">
      <c r="A36" s="61">
        <v>33</v>
      </c>
      <c r="B36" s="62" t="s">
        <v>40</v>
      </c>
      <c r="C36" s="63">
        <v>70</v>
      </c>
      <c r="D36" s="33" t="s">
        <v>47</v>
      </c>
      <c r="E36" s="65">
        <v>315</v>
      </c>
      <c r="F36" s="65">
        <v>289</v>
      </c>
      <c r="G36" s="65">
        <v>28.7</v>
      </c>
      <c r="H36" s="65">
        <v>28.4</v>
      </c>
      <c r="I36" s="65">
        <v>7.7</v>
      </c>
      <c r="J36" s="65">
        <v>0.4</v>
      </c>
      <c r="K36" s="65">
        <v>0.3</v>
      </c>
      <c r="L36" s="5">
        <v>3.4590000000000001</v>
      </c>
      <c r="M36" s="114">
        <v>4.8</v>
      </c>
      <c r="N36" s="68">
        <v>0.56999999999999995</v>
      </c>
      <c r="O36" s="67">
        <v>0.2</v>
      </c>
      <c r="P36" s="5">
        <v>84.757999999999996</v>
      </c>
      <c r="Q36" s="114">
        <v>92.6</v>
      </c>
      <c r="R36" s="125">
        <v>16.481999999999999</v>
      </c>
      <c r="S36" s="114">
        <v>13.6</v>
      </c>
      <c r="T36" s="114">
        <v>0</v>
      </c>
      <c r="U36" s="114">
        <v>0.1</v>
      </c>
      <c r="V36" s="5">
        <v>7.38</v>
      </c>
      <c r="W36" s="114">
        <v>6.8</v>
      </c>
      <c r="X36" s="114">
        <v>0</v>
      </c>
      <c r="Y36" s="114">
        <v>0</v>
      </c>
      <c r="Z36" s="126">
        <v>8.5709999999999997</v>
      </c>
      <c r="AA36" s="114">
        <v>1.4</v>
      </c>
      <c r="AB36" s="127">
        <v>9.2070000000000007</v>
      </c>
      <c r="AC36" s="114">
        <v>4.5999999999999996</v>
      </c>
      <c r="AD36" s="125">
        <v>305</v>
      </c>
      <c r="AE36" s="5">
        <v>332.9</v>
      </c>
    </row>
    <row r="37" spans="1:48" x14ac:dyDescent="0.45">
      <c r="A37" s="1">
        <v>34</v>
      </c>
      <c r="B37" s="12" t="s">
        <v>107</v>
      </c>
      <c r="C37" s="26">
        <v>100</v>
      </c>
      <c r="D37" s="33" t="s">
        <v>47</v>
      </c>
      <c r="E37" s="13">
        <v>723</v>
      </c>
      <c r="F37" s="13">
        <v>763</v>
      </c>
      <c r="G37" s="14">
        <v>28</v>
      </c>
      <c r="H37" s="13">
        <v>27.4</v>
      </c>
      <c r="I37" s="14">
        <v>7.45</v>
      </c>
      <c r="J37" s="14">
        <v>0.57799999999999996</v>
      </c>
      <c r="K37" s="13">
        <v>0.7</v>
      </c>
      <c r="L37" s="60">
        <v>163.16</v>
      </c>
      <c r="M37" s="113">
        <v>157.30000000000001</v>
      </c>
      <c r="N37" s="14">
        <v>4.4800000000000004</v>
      </c>
      <c r="O37" s="13">
        <v>5.7</v>
      </c>
      <c r="P37" s="60">
        <v>0.71</v>
      </c>
      <c r="Q37" s="113">
        <v>1.5</v>
      </c>
      <c r="R37" s="10">
        <v>3.65</v>
      </c>
      <c r="S37" s="113">
        <v>1.7</v>
      </c>
      <c r="T37" s="10">
        <v>2.68</v>
      </c>
      <c r="U37" s="113">
        <v>2.6</v>
      </c>
      <c r="V37" s="112">
        <v>38.700000000000003</v>
      </c>
      <c r="W37" s="113">
        <v>30.6</v>
      </c>
      <c r="X37" s="113"/>
      <c r="Y37" s="113"/>
      <c r="Z37" s="113">
        <v>7.0000000000000007E-2</v>
      </c>
      <c r="AA37" s="113">
        <v>0.1</v>
      </c>
      <c r="AB37" s="112">
        <v>106.6</v>
      </c>
      <c r="AC37" s="113">
        <v>57.9</v>
      </c>
      <c r="AD37" s="113">
        <v>256.2</v>
      </c>
      <c r="AE37" s="7">
        <v>248.8</v>
      </c>
    </row>
    <row r="38" spans="1:48" x14ac:dyDescent="0.45">
      <c r="A38" s="1">
        <v>35</v>
      </c>
      <c r="B38" s="12" t="s">
        <v>27</v>
      </c>
      <c r="C38" s="25">
        <v>100</v>
      </c>
      <c r="D38" s="33" t="s">
        <v>47</v>
      </c>
      <c r="E38" s="13">
        <v>1166</v>
      </c>
      <c r="F38" s="13">
        <v>1032</v>
      </c>
      <c r="G38" s="13">
        <v>27.2</v>
      </c>
      <c r="H38" s="13">
        <v>26.5</v>
      </c>
      <c r="I38" s="14">
        <v>8.1199999999999992</v>
      </c>
      <c r="J38" s="14">
        <v>1.18</v>
      </c>
      <c r="K38" s="13">
        <v>0.4</v>
      </c>
      <c r="L38" s="60">
        <v>92.25</v>
      </c>
      <c r="M38" s="113">
        <v>87.9</v>
      </c>
      <c r="N38" s="14">
        <v>4.0999999999999996</v>
      </c>
      <c r="O38" s="13">
        <v>4.7</v>
      </c>
      <c r="P38" s="60">
        <v>45.23</v>
      </c>
      <c r="Q38" s="113">
        <v>51.3</v>
      </c>
      <c r="R38" s="10">
        <v>57.15</v>
      </c>
      <c r="S38" s="113">
        <v>55.5</v>
      </c>
      <c r="T38" s="10">
        <v>0.66</v>
      </c>
      <c r="U38" s="113">
        <v>0.2</v>
      </c>
      <c r="V38" s="112">
        <v>319</v>
      </c>
      <c r="W38" s="113">
        <v>276</v>
      </c>
      <c r="X38" s="122">
        <v>0.84299999999999997</v>
      </c>
      <c r="Y38" s="113"/>
      <c r="Z38" s="113">
        <v>0.02</v>
      </c>
      <c r="AA38" s="113">
        <v>0.1</v>
      </c>
      <c r="AB38" s="112">
        <v>1.1100000000000001</v>
      </c>
      <c r="AC38" s="113">
        <v>0.2</v>
      </c>
      <c r="AD38" s="113">
        <v>79.3</v>
      </c>
      <c r="AE38" s="7">
        <v>83.2</v>
      </c>
    </row>
    <row r="39" spans="1:48" x14ac:dyDescent="0.45">
      <c r="A39" s="61">
        <v>36</v>
      </c>
      <c r="B39" s="62" t="s">
        <v>123</v>
      </c>
      <c r="C39" s="63"/>
      <c r="D39" s="64"/>
      <c r="E39" s="65">
        <v>240</v>
      </c>
      <c r="F39" s="65">
        <v>249</v>
      </c>
      <c r="G39" s="65">
        <v>29.1</v>
      </c>
      <c r="H39" s="65">
        <v>25.3</v>
      </c>
      <c r="I39" s="69">
        <v>8.06</v>
      </c>
      <c r="J39" s="69">
        <v>0.217</v>
      </c>
      <c r="K39" s="65">
        <v>0.2</v>
      </c>
      <c r="L39" s="115">
        <v>11</v>
      </c>
      <c r="M39" s="116">
        <v>15.7</v>
      </c>
      <c r="N39" s="69">
        <v>2.25</v>
      </c>
      <c r="O39" s="65">
        <v>3.2</v>
      </c>
      <c r="P39" s="128">
        <v>20.23</v>
      </c>
      <c r="Q39" s="116">
        <v>23.4</v>
      </c>
      <c r="R39" s="129">
        <v>8.32</v>
      </c>
      <c r="S39" s="116">
        <v>6.8</v>
      </c>
      <c r="T39" s="116">
        <v>2.6</v>
      </c>
      <c r="U39" s="116">
        <v>1.7</v>
      </c>
      <c r="V39" s="115">
        <v>18</v>
      </c>
      <c r="W39" s="116">
        <v>14.2</v>
      </c>
      <c r="X39" s="116"/>
      <c r="Y39" s="116">
        <v>0.11</v>
      </c>
      <c r="Z39" s="116">
        <v>0.09</v>
      </c>
      <c r="AA39" s="116">
        <v>0.3</v>
      </c>
      <c r="AB39" s="128">
        <v>32.799999999999997</v>
      </c>
      <c r="AC39" s="116">
        <v>21.1</v>
      </c>
      <c r="AD39" s="116">
        <v>109.8</v>
      </c>
      <c r="AE39" s="5">
        <v>121.3</v>
      </c>
    </row>
    <row r="40" spans="1:48" x14ac:dyDescent="0.45">
      <c r="A40" s="18">
        <v>37</v>
      </c>
      <c r="B40" s="19" t="s">
        <v>39</v>
      </c>
      <c r="C40" s="31"/>
      <c r="D40" s="29"/>
      <c r="E40" s="20">
        <v>203</v>
      </c>
      <c r="F40" s="20">
        <v>263</v>
      </c>
      <c r="G40" s="20">
        <v>27.6</v>
      </c>
      <c r="H40" s="20">
        <v>26.1</v>
      </c>
      <c r="I40" s="70">
        <v>7.91</v>
      </c>
      <c r="J40" s="70">
        <v>0.22800000000000001</v>
      </c>
      <c r="K40" s="20">
        <v>0.3</v>
      </c>
      <c r="L40" s="117">
        <v>5</v>
      </c>
      <c r="M40" s="118">
        <v>11.5</v>
      </c>
      <c r="N40" s="70">
        <v>2.2999999999999998</v>
      </c>
      <c r="O40" s="20">
        <v>1.7</v>
      </c>
      <c r="P40" s="130">
        <v>20.39</v>
      </c>
      <c r="Q40" s="118">
        <v>18.899999999999999</v>
      </c>
      <c r="R40" s="131">
        <v>7.28</v>
      </c>
      <c r="S40" s="118">
        <v>7.3</v>
      </c>
      <c r="T40" s="131">
        <v>1.53</v>
      </c>
      <c r="U40" s="118">
        <v>0.8</v>
      </c>
      <c r="V40" s="117">
        <v>9</v>
      </c>
      <c r="W40" s="118">
        <v>13.6</v>
      </c>
      <c r="X40" s="118"/>
      <c r="Y40" s="118">
        <v>0.16</v>
      </c>
      <c r="Z40" s="118">
        <v>0.28000000000000003</v>
      </c>
      <c r="AA40" s="118">
        <v>0.2</v>
      </c>
      <c r="AB40" s="130">
        <v>24.6</v>
      </c>
      <c r="AC40" s="118">
        <v>16.3</v>
      </c>
      <c r="AD40" s="118">
        <v>109.8</v>
      </c>
      <c r="AE40" s="21">
        <v>113.5</v>
      </c>
    </row>
    <row r="41" spans="1:48" x14ac:dyDescent="0.45">
      <c r="A41" t="s">
        <v>126</v>
      </c>
      <c r="L41" s="108"/>
      <c r="P41" s="108"/>
      <c r="V41" s="108"/>
      <c r="AB41" s="108"/>
    </row>
    <row r="42" spans="1:48" x14ac:dyDescent="0.45">
      <c r="A42" t="s">
        <v>139</v>
      </c>
    </row>
  </sheetData>
  <mergeCells count="16">
    <mergeCell ref="Z3:AA3"/>
    <mergeCell ref="AB3:AC3"/>
    <mergeCell ref="AD3:AE3"/>
    <mergeCell ref="L3:M3"/>
    <mergeCell ref="N3:O3"/>
    <mergeCell ref="P3:Q3"/>
    <mergeCell ref="R3:S3"/>
    <mergeCell ref="T3:U3"/>
    <mergeCell ref="V3:W3"/>
    <mergeCell ref="X3:Y3"/>
    <mergeCell ref="J3:K3"/>
    <mergeCell ref="A3:A4"/>
    <mergeCell ref="B3:B4"/>
    <mergeCell ref="D3:D4"/>
    <mergeCell ref="E3:F3"/>
    <mergeCell ref="G3:H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S1</vt:lpstr>
      <vt:lpstr>Table 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2019-10-12T06:59:18Z</dcterms:modified>
</cp:coreProperties>
</file>